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Month">'[1]Dropdowns'!$G$2:$G$13</definedName>
    <definedName name="_xlnm.Print_Area" localSheetId="1">'FinancialData'!$A$1:$J$50</definedName>
    <definedName name="_xlnm.Print_Area" localSheetId="2">'Procurement'!$A$1:$J$109</definedName>
    <definedName name="Year">'[1]Dropdowns'!$H$2:$H$36</definedName>
  </definedNames>
  <calcPr fullCalcOnLoad="1"/>
</workbook>
</file>

<file path=xl/comments2.xml><?xml version="1.0" encoding="utf-8"?>
<comments xmlns="http://schemas.openxmlformats.org/spreadsheetml/2006/main">
  <authors>
    <author>Yusuke Taishi</author>
  </authors>
  <commentList>
    <comment ref="F26" authorId="0">
      <text>
        <r>
          <rPr>
            <b/>
            <sz val="9"/>
            <rFont val="Tahoma"/>
            <family val="2"/>
          </rPr>
          <t>Yusuke Taishi:</t>
        </r>
        <r>
          <rPr>
            <sz val="9"/>
            <rFont val="Tahoma"/>
            <family val="2"/>
          </rPr>
          <t xml:space="preserve">
Please refer to our earlier email. This cell is for reporting the expenditure in the current reporting period. So </t>
        </r>
        <r>
          <rPr>
            <b/>
            <sz val="9"/>
            <rFont val="Tahoma"/>
            <family val="2"/>
          </rPr>
          <t>only from 1 June 2013 to 31 May 2014.
Revised accordingly.LP/DSM</t>
        </r>
      </text>
    </comment>
  </commentList>
</comments>
</file>

<file path=xl/comments3.xml><?xml version="1.0" encoding="utf-8"?>
<comments xmlns="http://schemas.openxmlformats.org/spreadsheetml/2006/main">
  <authors>
    <author>Deltina.Solomon</author>
  </authors>
  <commentList>
    <comment ref="C77" authorId="0">
      <text>
        <r>
          <rPr>
            <b/>
            <sz val="9"/>
            <rFont val="Tahoma"/>
            <family val="2"/>
          </rPr>
          <t>Deltina.Solomon:</t>
        </r>
        <r>
          <rPr>
            <sz val="9"/>
            <rFont val="Tahoma"/>
            <family val="2"/>
          </rPr>
          <t xml:space="preserve">
1st Process done through competitive process [Invitation to Bid (ITB) and submit to Regional Advisory Committee to Procurement (RACP). RACP advise for Direct  Contracting (2nd Process) since only NIWA meets all specifications and is technically qualified</t>
        </r>
      </text>
    </comment>
  </commentList>
</comments>
</file>

<file path=xl/sharedStrings.xml><?xml version="1.0" encoding="utf-8"?>
<sst xmlns="http://schemas.openxmlformats.org/spreadsheetml/2006/main" count="850" uniqueCount="624">
  <si>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</si>
  <si>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</si>
  <si>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</si>
  <si>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</si>
  <si>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</si>
  <si>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</si>
  <si>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</si>
  <si>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</si>
  <si>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</si>
  <si>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</si>
  <si>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</si>
  <si>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</si>
  <si>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</si>
  <si>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</si>
  <si>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</si>
  <si>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</si>
  <si>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</si>
  <si>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</si>
  <si>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</si>
  <si>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</si>
  <si>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</si>
  <si>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</si>
  <si>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</si>
  <si>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</si>
  <si>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</si>
  <si>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</si>
  <si>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</si>
  <si>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</si>
  <si>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</si>
  <si>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</si>
  <si>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</si>
  <si>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</si>
  <si>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</si>
  <si>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</si>
  <si>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</si>
  <si>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</si>
  <si>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</si>
  <si>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</si>
  <si>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</si>
  <si>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</si>
  <si>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</si>
  <si>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</si>
  <si>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</si>
  <si>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</si>
  <si>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</si>
  <si>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</si>
  <si>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</si>
  <si>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</si>
  <si>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</si>
  <si>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</si>
  <si>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</si>
  <si>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</si>
  <si>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</si>
  <si>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</si>
  <si>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</si>
  <si>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</si>
  <si>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</si>
  <si>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</si>
  <si>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</si>
  <si>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</si>
  <si>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</si>
  <si>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</si>
  <si>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</si>
  <si>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</si>
  <si>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</si>
  <si>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</si>
  <si>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</si>
  <si>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</si>
  <si>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</si>
  <si>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</si>
  <si>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</si>
  <si>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</si>
  <si>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</si>
  <si>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</si>
  <si>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</si>
  <si>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</si>
  <si>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</si>
  <si>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</si>
  <si>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</si>
  <si>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</si>
  <si>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</si>
  <si>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</si>
  <si>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</si>
  <si>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</si>
  <si>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</si>
  <si>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</si>
  <si>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</si>
  <si>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</si>
  <si>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</si>
  <si>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</si>
  <si>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</si>
  <si>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</si>
  <si>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</si>
  <si>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</si>
  <si>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</si>
  <si>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</si>
  <si>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</si>
  <si>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</si>
  <si>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</si>
  <si>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</si>
  <si>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</si>
  <si>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</si>
  <si>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</si>
  <si>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</si>
  <si>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</si>
  <si>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</si>
  <si>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</si>
  <si>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</si>
  <si>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</si>
  <si>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</si>
  <si>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</si>
  <si>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</si>
  <si>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</si>
  <si>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</si>
  <si>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</si>
  <si>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</si>
  <si>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</si>
  <si>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</si>
  <si>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</si>
  <si>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</si>
  <si>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</si>
  <si>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</si>
  <si>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</si>
  <si>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</si>
  <si>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</si>
  <si>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</si>
  <si>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</si>
  <si>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</si>
  <si>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</si>
  <si>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</si>
  <si>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</si>
  <si>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</si>
  <si>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</si>
  <si>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</si>
  <si>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</si>
  <si>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</si>
  <si>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</si>
  <si>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</si>
  <si>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</si>
  <si>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</si>
  <si>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</si>
  <si>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</si>
  <si>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</si>
  <si>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</si>
  <si>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</si>
  <si>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</si>
  <si>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</si>
  <si>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</si>
  <si>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</si>
  <si>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</si>
  <si>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</si>
  <si>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</si>
  <si>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</si>
  <si>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</si>
  <si>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</si>
  <si>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</si>
  <si>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</si>
  <si>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</si>
  <si>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</si>
  <si>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</si>
  <si>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</si>
  <si>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</si>
  <si>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</si>
  <si>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</si>
  <si>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</si>
  <si>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</si>
  <si>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</si>
  <si>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</si>
  <si>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</si>
  <si>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</si>
  <si>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</si>
  <si>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</si>
  <si>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</si>
  <si>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</si>
  <si>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</si>
  <si>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</si>
  <si>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</si>
  <si>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</si>
  <si>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</si>
  <si>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</si>
  <si>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</si>
  <si>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</si>
  <si>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</si>
  <si>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</si>
  <si>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</si>
  <si>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</si>
  <si>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</si>
  <si>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</si>
  <si>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</si>
  <si>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</si>
  <si>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</si>
  <si>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</si>
  <si>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</si>
  <si>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</si>
  <si>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</si>
  <si>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</si>
  <si>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</si>
  <si>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</si>
  <si>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</si>
  <si>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</si>
  <si>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</si>
  <si>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</si>
  <si>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</si>
  <si>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</si>
  <si>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</si>
  <si>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</si>
  <si>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</si>
  <si>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</si>
  <si>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</si>
  <si>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</si>
  <si>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</si>
  <si>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</si>
  <si>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</si>
  <si>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</si>
  <si>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</si>
  <si>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</si>
  <si>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</si>
  <si>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</si>
  <si>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</si>
  <si>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</si>
  <si>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</si>
  <si>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</si>
  <si>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</si>
  <si>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</si>
  <si>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</si>
  <si>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</si>
  <si>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</si>
  <si>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</si>
  <si>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</si>
  <si>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</si>
  <si>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</si>
  <si>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</si>
  <si>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</si>
  <si>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</si>
  <si>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</si>
  <si>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</si>
  <si>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</si>
  <si>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</si>
  <si>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</si>
  <si>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</si>
  <si>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</si>
  <si>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</si>
  <si>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</si>
  <si>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</si>
  <si>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</si>
  <si>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</si>
  <si>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</si>
  <si>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</si>
  <si>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</si>
  <si>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</si>
  <si>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</si>
  <si>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</si>
  <si>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</si>
  <si>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</si>
  <si>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</si>
  <si>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</si>
  <si>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</si>
  <si>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</si>
  <si>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</si>
  <si>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</si>
  <si>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</si>
  <si>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</si>
  <si>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</si>
  <si>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</si>
  <si>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</si>
  <si>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</si>
  <si>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</si>
  <si>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</si>
  <si>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</si>
  <si>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</si>
  <si>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</si>
  <si>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</si>
  <si>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</si>
  <si>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</si>
  <si>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</si>
  <si>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</si>
  <si>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</si>
  <si>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</si>
  <si>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</si>
  <si>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</si>
  <si>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</si>
  <si>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</si>
  <si>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</si>
  <si>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</si>
  <si>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</si>
  <si>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</si>
  <si>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</si>
  <si>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</si>
  <si>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</si>
  <si>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</si>
  <si>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</si>
  <si>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</si>
  <si>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</si>
  <si>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</si>
  <si>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</si>
  <si>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</si>
  <si>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</si>
  <si>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</si>
  <si>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</si>
  <si>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</si>
  <si>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</si>
  <si>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</si>
  <si>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</si>
  <si>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</si>
  <si>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</si>
  <si>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</si>
  <si>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</si>
  <si>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</si>
  <si>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</si>
  <si>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</si>
  <si>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</si>
  <si>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</si>
  <si>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</si>
  <si>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</si>
  <si>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</si>
  <si>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</si>
  <si>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</si>
  <si>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</si>
  <si>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</si>
  <si>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</si>
  <si>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</si>
  <si>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</si>
  <si>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</si>
  <si>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</si>
  <si>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</si>
  <si>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</si>
  <si>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</si>
  <si>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</si>
  <si>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</si>
  <si>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</si>
  <si>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</si>
  <si>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</si>
  <si>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</si>
  <si>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</si>
  <si>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</si>
  <si>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</si>
  <si>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</si>
  <si>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</si>
  <si>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</si>
  <si>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</si>
  <si>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</si>
  <si>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</si>
  <si>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</si>
  <si>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</si>
  <si>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</si>
  <si>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</si>
  <si>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</si>
  <si>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</si>
  <si>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</si>
  <si>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</si>
  <si>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</si>
  <si>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</si>
  <si>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</si>
  <si>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No. of enabling policy instruments and coordination mechanisms in the agriculture and food security sector reviewed to integrate climate change hazards and risks.</t>
  </si>
  <si>
    <t>National policy instruments, coordination mechanisms and institutions in the agriculture and food security sector do not address climate related risks and hazards.</t>
  </si>
  <si>
    <t xml:space="preserve">No. of farming systems to be introduced, communities and households in coastal areas and highlands in Solomon Islands able to maintain or increase food production and food security and cope with climate variability and change. </t>
  </si>
  <si>
    <t xml:space="preserve">Communities and agriculture food production systems in coastal areas and highlands of Solomon Islands are exposed to future climate related risks and hazards, have weak coping capacity and have not started building resilience. </t>
  </si>
  <si>
    <t>No. of wards where climate risks are integrated into land use and agriculture production aspects</t>
  </si>
  <si>
    <t>No of integrated land use planning undertaken and climate change consideration are yet to be factored into land use plans across the different geographic regions in Solomon Islands especially those that are more vulnerable to climate risks</t>
  </si>
  <si>
    <t>No. of wards developing climate-resilient farming and aqua-culture production techniques and systems</t>
  </si>
  <si>
    <t>Small holder farming systems are not able to cope with declining soil fertility and limited agriculture, processing and food security adaption options and strategies available in the country.</t>
  </si>
  <si>
    <t>No. of national and provincial level policies, strategies, plans and coordinating mechanisms reviewed and incorporate climate change risks</t>
  </si>
  <si>
    <t>Very few national policies taking climate risks into consideration, no policy instruments in place to guide and support communities and households address climate variability and change and coordinating mechanisms not addressing climate change considerations.</t>
  </si>
  <si>
    <t>No. of weather stations established in the country, meeting WMO standards and contributing data to national weather service and early warning system</t>
  </si>
  <si>
    <t>Only five manual weather stations in operation in the country with none located in the windward side of the main islands and in areas more prone to cyclones</t>
  </si>
  <si>
    <t xml:space="preserve">Agriculture-tailored climate early warning and information products established and communicated to users. </t>
  </si>
  <si>
    <t xml:space="preserve">Historic and new weather data not analysed nor information generated and tailored for distribution to the agriculture sector and other related sectors. </t>
  </si>
  <si>
    <t>Climate change division of MECDM has only three staff who already have heavy workloads and not able to support V&amp;A and climate change mainstreaming into agriculture and other sectors.</t>
  </si>
  <si>
    <t>No. of knowledge products developed and disseminated</t>
  </si>
  <si>
    <t xml:space="preserve">Absence of a communication strategy and lack of information management system to support adaptation of the agriculture sector and food security to climate change risks. </t>
  </si>
  <si>
    <t>No. of exchange programs and activities designed to share lessons learnt and raise awareness on climate change impacts on agriculture and food production</t>
  </si>
  <si>
    <t xml:space="preserve">There is no existing nationwide program and there is a lack of expertise to integrate climate and agriculture information for dissemination to public. </t>
  </si>
  <si>
    <t xml:space="preserve">No. of documented case studies and lessons learnt used in the teaching of short courses as well as certificate and diploma courses in agriculture, forestry and environmental studies in the School of Natural Resources (SNR). </t>
  </si>
  <si>
    <t>SNR do not have local case studies on climate change adaptation and agriculture for use in the range of courses on offer.</t>
  </si>
  <si>
    <t>Objective</t>
  </si>
  <si>
    <t xml:space="preserve">No. of officers within MAL, MECDM, NGOs and SNR trained in methods to support communities integrate climate considerations into agriculture production and land-use planning. </t>
  </si>
  <si>
    <t>Outcome 1</t>
  </si>
  <si>
    <t>Outcome 2</t>
  </si>
  <si>
    <t>Outcome 3</t>
  </si>
  <si>
    <t>At least four national and provincial level policy instruments, and coordination mechanisms (MAL, CCD, SIMS, SNR) addressing the agriculture sector and food security have integrated climate change risks and hazards.</t>
  </si>
  <si>
    <t>By the end of the project at least 18 wards in 3 climatic and geographic cluster areas (windward side, leeward side and artificial) have integrated climate change risks into their land use plans and farming systems.</t>
  </si>
  <si>
    <t>By the end of the year 1 detailed land use and climate risk assessments are carried out, and by the end of the project climate-resilient land use planning and agriculture production considerations are integrated into ward development plans in at least 18 wards in 3 climatic and geographic cluster areas.</t>
  </si>
  <si>
    <t xml:space="preserve">By the end of the project at least 18 pilot wards develop climate resilient farming and aqua-culture production techniques and systems.
</t>
  </si>
  <si>
    <t>By the end of project climate change considerations are incorporated into the national long term development plan, at least three policy and legislative frameworks (new Food Security Policy, Land Use Policy, and Agriculture Act), development planning processes and development plans of at least 4 provincial governments.</t>
  </si>
  <si>
    <t>At least 3 AWS and at least 12 voluntary weather stations established at strategic locations, meet WMO standards and contributing to nationwide monitoring and early warning system.</t>
  </si>
  <si>
    <t>By year 3 agriculture tailored CLEWS and info products are established, and by the end of the project this information is being used by at least 200 personnel from government and NGOs (50 provincial Gov., 70 MAL extensions/research/land use officers, 30 SIMS field staff, 20 KGA staff and 140 contact farmers, NGASI 50 contact farmers) and village constituencies (church leaders, women's group, farmers, CBOs).</t>
  </si>
  <si>
    <t>At least 200 officers at the policy and field officer level within MAL, MECDM, NGOs and SNR trained in methods to support communities with integration of climate change risks into land use planning and agriculture production
By the end of year 2, a GIS laboratory is established, a GIS based agriculture and climate information system is established, and by the year 3, 16 MAL MECDM and SNR staff trained on its management and application, and by the end of the project at least 12 training courses developed and implemented on climate-sensitive land-use planning for policy makers, field staff and community representatives</t>
  </si>
  <si>
    <t>In each project year at least 5 knowledge products (case study, experience note, photo story, video, technical reports, etc.) developed and disseminated to local, national and regional stakeholders.</t>
  </si>
  <si>
    <t xml:space="preserve">Exchange site visits organized between participating pilot communities and a national forum held by year 2 and by the end of the year.
By the end of the project, Solomon Islands is able to share its experiences on adaptation to climate change in the agriculture and food security sector with other countries within the country, the Pacific and globally by exchange of site visits, organizing a forum and disseminating information through the social media. </t>
  </si>
  <si>
    <t>At least four case studies generated by the project are incorporated and used in SNR training courses to promote and raise knowledge and understanding of young Solomon Islanders on climate change adaptation in the agriculture sector.</t>
  </si>
  <si>
    <t>At least 3 AWS and at least 12 voluntary weather stations established at strategic locations, meet WMO standards and contributing to nationwide monitoring and early warning system. At least 3 agriculture tailored climate early warning and information products are established</t>
  </si>
  <si>
    <t xml:space="preserve">Only five manual weather stations in operation in the country with none located in the windward side of the main islands and in areas more prone to cyclones. Currently only rainfall seasonal outlooks are produced by SIMS but not being tailored  to agricultural users.  </t>
  </si>
  <si>
    <t xml:space="preserve">By the end of the project climate early warning and agromet information is being regularly disseminated to at least 200 personnel from government and NGOs 
</t>
  </si>
  <si>
    <t xml:space="preserve">Tailored climate information is not available and not being regularly disseminated to agricultural users in the public and civil sectors.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</si>
  <si>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</si>
  <si>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 xml:space="preserve">Public and civil society institutions have limited capacity and not been trained to plan, design and facilitate for the implementation of climate change adaptation measures agriculture food production sector. </t>
  </si>
  <si>
    <t>2.1.1</t>
  </si>
  <si>
    <t>At least 200 personnel are trained in the use of climate information and climate resilient farming and aquaculture techniques in the government and NGOs (50 Provincial Gov., 70 MAL extension/research/land use officers, 30 SIMS field staff, 20 KGA staff and 140 contact farmers, NGASI – 50 contact farmers), YEP volunteers, and village constituencies</t>
  </si>
  <si>
    <t xml:space="preserve">Officials, technical experts and field staff of Government, NGOs, private sector and training institutions have limited capacity and not been trained to plan, design and facilitate  for the implementation of climate change adaptation measures agriculture food production sector. </t>
  </si>
  <si>
    <t xml:space="preserve">By the end of the project at least 18 target wards develop climate resilient farming and aqua-culture production techniques and systems. </t>
  </si>
  <si>
    <t>Smallholder farming systems do not integrate climate information and risks, and communities in the target wards lack capacity to apply climate resilient  farming and aqua-culture production techniques</t>
  </si>
  <si>
    <t xml:space="preserve">By the end of the project climate-resilient land use planning and agriculture production considerations are integrated into Ward Development Plans in at least 18 Wards in 3 climatic and geographic cluster areas. </t>
  </si>
  <si>
    <t xml:space="preserve">Integrated land use approaches and climate change considerations are yet to be factored into land use plans across the different geographic regions in Solomon Islands especially those that are more vulnerable to climate risks </t>
  </si>
  <si>
    <t>By the end of project climate change considerations are incorporated into at least three policy and legislative frameworks, development planning processes and plans of at least 4 provincial governments</t>
  </si>
  <si>
    <t xml:space="preserve">There is no national policy on climate change to guide development processes, agriculture policies and related plans and instruments at the national and provincial levels do not integrate climate risks </t>
  </si>
  <si>
    <t>There is no national policy on climate change to guide development processes, agriculture policies and related plans and instruments at the national and provincial levels do not integrate climate risks</t>
  </si>
  <si>
    <t>No case studies and lessons learnt was included in courses provided by SNR so far.</t>
  </si>
  <si>
    <t xml:space="preserve"> 1.3 Review of the status of germplasm collection and agro-biodiversity</t>
  </si>
  <si>
    <t xml:space="preserve">1.1 Guideline for land use planning integrating climate change completed </t>
  </si>
  <si>
    <t xml:space="preserve">1.2 V&amp;A  completed for all project areas  </t>
  </si>
  <si>
    <t xml:space="preserve">1.1 Land use planning with communities completed </t>
  </si>
  <si>
    <t xml:space="preserve">1.1 Communities receive land use plans </t>
  </si>
  <si>
    <t xml:space="preserve">1.2 All 200 target farmers supplied with improved germplasm and planting materials </t>
  </si>
  <si>
    <t xml:space="preserve">1.2 Market outlet for nut growers established </t>
  </si>
  <si>
    <t xml:space="preserve">1.3 All food banks and germplasm collections established </t>
  </si>
  <si>
    <t>1.4 1st  tranche of root crop processing grant disbursed for women’s group</t>
  </si>
  <si>
    <t xml:space="preserve">1.5 All training activities on climate information conducted </t>
  </si>
  <si>
    <t>1.5 Soil suitability and crop selection manual completed</t>
  </si>
  <si>
    <t>2.1 Mainstreaming guideline completed</t>
  </si>
  <si>
    <t>2.1 Gender guideline completed (30/6/2012)</t>
  </si>
  <si>
    <t>2.1 All four provinces mainstreaming climate change</t>
  </si>
  <si>
    <t>2.2 National agro-meteorological services strategy completed</t>
  </si>
  <si>
    <t>2.3 GIS laboratory completed and 1st training course offered</t>
  </si>
  <si>
    <t>2.2 All AWS and manual voluntary weather stations established</t>
  </si>
  <si>
    <t xml:space="preserve">3.1 Project communication strategy </t>
  </si>
  <si>
    <t>3.1 Compilation of first case studies completed and ready for distribution within the country and internationally</t>
  </si>
  <si>
    <t xml:space="preserve">3.2 First resource material completed and ready for distribution to 
SNR students and extension staff
</t>
  </si>
  <si>
    <t xml:space="preserve">1.2 All aquaculture demonstrations completed </t>
  </si>
  <si>
    <t>Land use plan should be made available by the end of the third year of the project</t>
  </si>
  <si>
    <t>MS</t>
  </si>
  <si>
    <t xml:space="preserve">1.2 All on-farm demos on soil management and crop diversification completed </t>
  </si>
  <si>
    <t xml:space="preserve">Demonstration has started in 4 provinces. In preparation for this, the following additional bulking sites have been established: 4 in Gaudalcanal; 2 in Makira; 1 in Choiseul; 1 in Isabel. Bulking sites are used to grow crops to be used in demonstration sites.  </t>
  </si>
  <si>
    <t xml:space="preserve">The discussion as to what type of interventions would be feasible is ongoing. The project financially supported an oversea trip (Look n Learn) for 6 officers from SNR and MAL so that they can suggest possible ways forward. Mission reports from Cook Islands and Fiji have been produced and follow up discussions are being planned. Furthermore, discussions with World Fish has been planned but have not taken place. </t>
  </si>
  <si>
    <t>N/A</t>
  </si>
  <si>
    <t xml:space="preserve"> Outlet established by the end of third years of project</t>
  </si>
  <si>
    <t xml:space="preserve"> Food banks and germplasm collections established by the end of the third year</t>
  </si>
  <si>
    <t xml:space="preserve">During this reporting period, the post was advertised internationally with support from MAL but received no applications. The post was advertised again both internationally and locally. 
The latest Project Board meeting decided to focus the project activities on expansion of existing foodbanks where they already exist in addition to establishing new. 
In the future, the following is planned: Awareness raising about the importance of foodbanks as the food grown in foodbanks are often considered secondary crops. Data collection of existing crops need to be carried out; and survey of households who have a foodbank and who don't to determine the target of intervention.  </t>
  </si>
  <si>
    <t xml:space="preserve">Grant disbursed by the end of the second year. </t>
  </si>
  <si>
    <t>Food processing machines for demonstration purpose to be based in Honiara are being procured. In April Board meeting, it was suggested that knowledge exchange between PACC and SWoCK projects on solar driers, grinders and chips making. However, there have been little discussions about appropriate ways for food processing (both utilizing traditional techniques as well as introduction of new simple techniques).</t>
  </si>
  <si>
    <t xml:space="preserve">A discussion with SIMS about the production of seasonal calendar has taken place, but no concrete ways forward has been agreed. Follow up discussions with SIMS and MECDM are planned to identify capacity gaps, if any, within SIMS to produce seasonal calendar. 
Soil suitability and crop selection manual have not been completed. KGA, the NGO contracted for soil suitability and crop selection, has not delivered according to the implementation schedule. Currently a discussion is taking place for MAL to take over the activities. </t>
  </si>
  <si>
    <t xml:space="preserve">By the end of the second year of the project, sub-national level mainstreaming is complete; by the end of the third year of the project, a mainstreaming guideline is produced. </t>
  </si>
  <si>
    <t xml:space="preserve">After a TOR was developed, Ministry of Women and UN Women were approached initially for an expert. From UNDP, a gender specialist is being procured within a month to organize a national workshop on formulating a gender guideline. However, gender has been fully integrated into the operation of SWoCK project as every community meeting is divided into different groups of men, women and youth group.
Provincial Climate Change Coordination Committee has been established in Malaita. PCCCC will be responsible for mainstreaming climate change at the sub-national level. 
No activities on mainstreaming guideline has started. </t>
  </si>
  <si>
    <t xml:space="preserve">Four AWSs and 12 Voluntary Weather Stations have been procured. One AWS and One VWS have been installed in Guadalcanal Province. A consultant was recruited to receive trainings from NIWA on the installation of the equipment along with five Met officers. They will be responsible for the installation in the other four provinces. Installation is expected by the end of the year. </t>
  </si>
  <si>
    <t>12 computers have been purchased and now at SNR. SNR is currently determining the location of the lab. 
A TOR is currently being developed to install the GIS software and provide necessary trainings to SNR staff. (ESRI)</t>
  </si>
  <si>
    <t>This will be initiated in the second half of 2014</t>
  </si>
  <si>
    <t>By the beginning of the third year of the project</t>
  </si>
  <si>
    <t xml:space="preserve">Communication Strategy has been complete in March 2014. 
So far, the following communication materials have been produced:
- 1,000 Brochure (English/Pidn) on climate change
- 1,000 Brochure (250 for each disease) on common pests and diseases for potatoes, taro, cabbage and casava (2 languages)
- A factsheet on the project (replica of SWoCK brochure) 
- 24 programmes (Monthly 15-minute each) on national public radio. Expected to start in early June. 
- Glossary of key terminologies used in the project in (under construction) 
-Project T-shirt to be distributed during the World Food Day </t>
  </si>
  <si>
    <t>Guideline completed by the beginning of the second year of the project</t>
  </si>
  <si>
    <t xml:space="preserve">V&amp;A training completed for all sites by the end of the third year. </t>
  </si>
  <si>
    <t>At least one demo sites are established in all target provinces and areas by the fourth year of the project</t>
  </si>
  <si>
    <t>Demonstration completed by the beginning of the fourth year of the project</t>
  </si>
  <si>
    <t>200 farmers receiving germplasm and planting materials by the beginning of the fourth year of the project</t>
  </si>
  <si>
    <t>Progress cannot be measured yet as it is dependent on other activities that are ongoing (1.2).</t>
  </si>
  <si>
    <t>Soil suitability and crop selection manual completed by the middle of the second year of the project</t>
  </si>
  <si>
    <t>All AWS and manual voluntary weather stations established by the end of the third year of the project</t>
  </si>
  <si>
    <t>GIS laboratory completed and 1st training course offered by the beginning of the third year of the project</t>
  </si>
  <si>
    <t>Project communication strategy completed during the first year of the project</t>
  </si>
  <si>
    <t>Emmanuella Kauhue</t>
  </si>
  <si>
    <t>emmanuella.kauhue@undp.org</t>
  </si>
  <si>
    <t>I took up the project in June 2013 when the project was behind schedule. It took a while to get a grasp of the complexity of the project.  Delivery was low but by the end of the year we managed to get it it close to 50%. There were significant issues in collaboration between project partners which now have improved. Progress has been made with communities engaged  in implementing activities that improve resilience. Bulking centres are getting established, demonstration sites are under design. Partners are converging together. This has been a challenging year, with a number of issues to be tackled but looking at what has been done, we know where the focus must be in year 4.  The roadmap for the future is clear.</t>
  </si>
  <si>
    <t>It is difficult to obtain bid from communities inadvance before mission with limited communication accessibility.</t>
  </si>
  <si>
    <t>n/a</t>
  </si>
  <si>
    <t xml:space="preserve">The lowest-priced offer among the technically compliant/responsive offer was awarded. </t>
  </si>
  <si>
    <t>The highest-priced offer among the technically compliant/responsive offer was awarded, due to providing all the required specifications.</t>
  </si>
  <si>
    <t xml:space="preserve">Storage Container for SWoCK project to Store farming tools &amp; AWS equipment [20 FT Container], Request for Quotation, 27th September 2013  </t>
  </si>
  <si>
    <t>The lowest-priced and quality product offer among the technically compliant/responsive offer was awarded.</t>
  </si>
  <si>
    <t xml:space="preserve">Printing of 1000 Brouchures for SWoCK awareness in SWoCK target communitiesn, 5 Provinces [Malaita, Isabel, Makira, Choiseul &amp; Guadalcanal], Request for Quotation (12th August 2013) </t>
  </si>
  <si>
    <t>The lowest-priced product offer among the technically compliant/responsive offer was awarded.</t>
  </si>
  <si>
    <t>Office Stationeries for SWoCK PPCs office, Request for Quotation, (30th July 2013)</t>
  </si>
  <si>
    <t>The lowest-priced offer among the technically compliant/responsive offer was awarded.</t>
  </si>
  <si>
    <t>Toner for Printers for SWoCK office &amp; PPC's Provincial Office Request for Quotation, (10th July 2013)</t>
  </si>
  <si>
    <t>The lowest-priced offer among the technically compliant/responsive offers was awarded.</t>
  </si>
  <si>
    <t>Farming tools[Bush Knife 24 inch steel blade &amp; Shade net 50m/roll] for SWoCK on farm Demonstrations, Request for Quotation, (7th July 2013)</t>
  </si>
  <si>
    <t>Printing of 1,080 Pidgin &amp; English Food Crop Common Diseases fact Sheets for SWoCK target communities in 5 Provinces [Malaita, Isabel, Makira, Choiseul &amp; Guadalcanal], Request for quotation, (1st July 2013)</t>
  </si>
  <si>
    <t>13th May 2014</t>
  </si>
  <si>
    <t>Service Contract (Project Staff)</t>
  </si>
  <si>
    <t>7th January 2014</t>
  </si>
  <si>
    <t>3rd December 2013</t>
  </si>
  <si>
    <t>4th February 2014</t>
  </si>
  <si>
    <t>12th November 2013</t>
  </si>
  <si>
    <t>2nd January 2014</t>
  </si>
  <si>
    <t>11th Septemebr 2013</t>
  </si>
  <si>
    <t>1st May 2014</t>
  </si>
  <si>
    <t>10th July 2013</t>
  </si>
  <si>
    <t>24th September 2013</t>
  </si>
  <si>
    <t>3rd June 2013</t>
  </si>
  <si>
    <t>9th December 2013</t>
  </si>
  <si>
    <t>Individual Contract (Consultancy)</t>
  </si>
  <si>
    <t>27th November 2013</t>
  </si>
  <si>
    <t>3rd November 2013</t>
  </si>
  <si>
    <t>22nd October 2013</t>
  </si>
  <si>
    <t>21st August 2013</t>
  </si>
  <si>
    <t>July 2013 to June 2014</t>
  </si>
  <si>
    <t>(New Contract) Signature Date</t>
  </si>
  <si>
    <t>Bulk Petrol Feul for SWoCK Isabel PPC, Request for Quotation,            (1st October 2014)</t>
  </si>
  <si>
    <r>
      <t>Return Airtickets (Solomon Airlines) for Land Use Planning (LUP) team</t>
    </r>
    <r>
      <rPr>
        <i/>
        <sz val="11"/>
        <color indexed="8"/>
        <rFont val="Times New Roman"/>
        <family val="1"/>
      </rPr>
      <t xml:space="preserve">  </t>
    </r>
    <r>
      <rPr>
        <sz val="11"/>
        <color indexed="8"/>
        <rFont val="Times New Roman"/>
        <family val="1"/>
      </rPr>
      <t>Provincial Consultations</t>
    </r>
    <r>
      <rPr>
        <i/>
        <sz val="11"/>
        <color indexed="8"/>
        <rFont val="Times New Roman"/>
        <family val="1"/>
      </rPr>
      <t>,</t>
    </r>
    <r>
      <rPr>
        <sz val="11"/>
        <color indexed="8"/>
        <rFont val="Times New Roman"/>
        <family val="1"/>
      </rPr>
      <t xml:space="preserve"> Request for Quotation, (20th November 2013)</t>
    </r>
  </si>
  <si>
    <t>Return Airtckets (Guadalcanal Travel Services (GTS)) for MECDM staff (David Tapiei &amp; Barnabas Tahunipue) to New Zealand for NIWA training, Request for Quotation,                          (4th November 2013)</t>
  </si>
  <si>
    <t>Return Airtickets (GTS) for MAL staff (Jules Damutalau and Rex Filia) to Papua New Guinea (PNG) for Aquaculture look &amp; learn training, Request for Quotation,                        (31st October 2013)</t>
  </si>
  <si>
    <t>Return Airtickets (GTS) for Solomon Islands National University (SINU) staff (John Tatalo and Dorothy Tavoa) to Cook Islands for Aquaculture look &amp; learn training, Request for Quotation, (26th October 2013)</t>
  </si>
  <si>
    <t>Casual workers (Payment to Haisere Farmers[mainly women]) for Haisere Bulking Centre [Guadalcanal Weather Coast] (contract for 7 plots at 20m by 20m for different types of emergency root crops, Cash Advance (Vendor: Deltina Solomon),                                (24th October 2013)</t>
  </si>
  <si>
    <t>Casual Workers [mainly Women &amp; Youths] payment for Guadalcanal Weather Coast communities: Avuavu, Haisere, Talise CBTC, Kumar Valley &amp; Haliatu on farm Demonstration bulking sites &amp; farm management, Cash Advance (Vendor: Jude Devesi), 19th - (22nd November 2013)</t>
  </si>
  <si>
    <t>MET Equipments, Direct Contracting, (8th May 2013)</t>
  </si>
  <si>
    <t>2014 Stationeries for SWoCK PMU, Request for Quotation,                     (20th January 2014)</t>
  </si>
  <si>
    <t>Transportation of SWoCK AWS equipment for pilot installation at Marau &amp; Avuavu (Guadalcanal Province), Request for Waiver,                               (10th February 2014)</t>
  </si>
  <si>
    <t>Venue Hire &amp; Catering services during SWoCK Land Use Planning (LUP) Modelues writing workshop, Request for Quotation, (18th February 2014)</t>
  </si>
  <si>
    <t>Return Domestic airtickets for 1 SWoCK Staff &amp; 6 MAL officiers attending LUP training of Trainers workshop in Honiara, Request for Quotation, (2nd March 2014)</t>
  </si>
  <si>
    <t>Catering &amp; Venue hire for LUP training of Trainers workshop, Request for Quotation, (24th March 2014)</t>
  </si>
  <si>
    <t>Caterings at 3 Isabel target Communities (Tirotonna, Koregu &amp; K'maga) where LUP activities has been carried out, Cash Advance (Vendor: Deltina Solomon),                                (2nd - 25th May 2014)</t>
  </si>
  <si>
    <t>Return Domestic airtickets for 2 SWoCK Staff, 1 UNDP Staff &amp; 9 Ministries (MAL, MECDM, MFR, MMERE, MOF) officiers attending LUP activity in Isabel Province, Request for Quotation,                            (21st April 2014)</t>
  </si>
  <si>
    <t>j_saelea@yahoo.com</t>
  </si>
  <si>
    <t>Jimmy Saelea, Permanent Secretary, Ministry of Agriculture and Livestock (MAL)</t>
  </si>
  <si>
    <t xml:space="preserve"> ‎psmataki@mecm.gov.sb</t>
  </si>
  <si>
    <t>Dr. Melchior Mataki , Permanent Secretary (a.g.), Ministry of Environment, Climate Change, Disaster Management and Meteorology (MECDM)</t>
  </si>
  <si>
    <t>lynelle.popot@undp.org; yusuke.taishi@undp.org</t>
  </si>
  <si>
    <t>Lynelle Popot and Yusuke Taishi</t>
  </si>
  <si>
    <t>http://www.undp-adaptation.org/project/af_solomonislands
http://www.undp-alm.org/resources/adaptation-bulletin-13</t>
  </si>
  <si>
    <t>Inception Report
Press Releases
Multi-year Work plan and Activity Schedule
Mission Reports
Quarterly Reports
Notes from Project Board meetings
Success story (published in UNDP Adaptation Bulletin issue 13, July 2013: 
http://www.undp-alm.org/resources/adaptation-bulletin-13</t>
  </si>
  <si>
    <t>July 1, 2011</t>
  </si>
  <si>
    <t>March 18, 2011</t>
  </si>
  <si>
    <t xml:space="preserve">Weather Coast of Guadalcanal, South Makira, South Choiseul, North Malaita, Central Maringe in Isabel, Honiara City, Lau and Langa Langa lagoons in Malaita </t>
  </si>
  <si>
    <t>MIE</t>
  </si>
  <si>
    <t>United Nations Development Programme</t>
  </si>
  <si>
    <t>PIMS 4451 - AFB/MIE/Food/2010/1</t>
  </si>
  <si>
    <t>The Solomon Islands National Adaptation Programme of Action (NAPA) identified agriculture and food security as one of the most vulnerable sectors requiring urgent attention. The project addresses the NAPA priority and will contribute to enhance resilience of the agriculture sector to maintain and improve food security in the country. In particular, the project will lead to the following key results (outcomes)
1) Promote and pilot community-adaptation activities enhancing food security and livelihood resilience in pilot communities in at least 3 selected regions;
2) Strengthen institutions and adjusted national and sub-national policies related to governing agriculture in the context of a range of climate change futures; and
3) Foster the generation and spread of relevant knowledge for assisting decision-making at the community and policy-formulation level.</t>
  </si>
  <si>
    <t>Enhancing Resilience of Communities in Solomon Islands to the Adverse Effects of Climate Change on Agriculture and Food Security - Strogem Waka lo Community fo Kaikai (SWoCK)</t>
  </si>
  <si>
    <t>4.2 Project monitoring and evaluation</t>
  </si>
  <si>
    <t>4.1 Project Management Unit established and operational</t>
  </si>
  <si>
    <t>3.2 Training materials developed incorporating climate change issues and used for training of field staff and students</t>
  </si>
  <si>
    <t>3.1 Lessons learned and best practices generated (case studies, photo stories, short videos, posters etc) and distributed to other communities, civil society, policy makers in government and to global community through   appropriate mechanisms</t>
  </si>
  <si>
    <t>2.3 Capacity of Climate change division within MECDM, MAL and SNR enhanced to support integration of climate Change risks into land use planning and field operations</t>
  </si>
  <si>
    <t>2.2 Capacity of Solomon Islands Meteorological Services (SIMS) Strengthened to produce enhanced weather and climate Information services tailored to agriculture sector and land resources management</t>
  </si>
  <si>
    <t>2.1 Integration of climate and disaster risks into national and provincial agriculture and livestock sector policy, other relevant policies and strategies and related instruments and coordination mechanisms</t>
  </si>
  <si>
    <t>1.5 Government and NGO field staff and communities trained in use of climate information</t>
  </si>
  <si>
    <t>1.4 Strengthening capacity for processing and storage of root crops</t>
  </si>
  <si>
    <t>1.3 Establishment of provincial and community level food banks</t>
  </si>
  <si>
    <t>1.2 Climate change resilient farming and aquaculture production techniques and systems introduced at community level</t>
  </si>
  <si>
    <t>Output1.1Develop and implement integrated land use plans at community level targeting communities</t>
  </si>
  <si>
    <t>List output and corresponding amount spent for the current reporting period</t>
  </si>
  <si>
    <r>
      <t>Estimated cumulative total disbursement as of</t>
    </r>
    <r>
      <rPr>
        <b/>
        <sz val="11"/>
        <color indexed="10"/>
        <rFont val="Times New Roman"/>
        <family val="1"/>
      </rPr>
      <t xml:space="preserve"> 30 June 2014</t>
    </r>
  </si>
  <si>
    <t>Financial information:  cumulative from project start to 30 June 2014</t>
  </si>
  <si>
    <t>medium</t>
  </si>
  <si>
    <t>low</t>
  </si>
  <si>
    <t>NGO's capacity of financial management is weak, prompting the need to find alternative operational arrangements, and causing delays in the formalization of engagements (MoUs) as responsible parties</t>
  </si>
  <si>
    <t>The techniques and technologies developed are not gender sensitive - i. e. they increase inequity between men and women or change the social roles of men and women in a way that reduces self reliance</t>
  </si>
  <si>
    <t>Limited human resources in SIG agencies to contribute to the activities</t>
  </si>
  <si>
    <t>Medium</t>
  </si>
  <si>
    <t>Poor collaboration between project partners</t>
  </si>
  <si>
    <t>Project Management analysed the MOU and Grant Agreement based on NGO's AWP progress and by June if NGOs have not archieved their planned deliverables  the MOU and Grant Agreement will be terminated and Ministry of Agriculture to implement their activities with external support through the project.</t>
  </si>
  <si>
    <t>Project coordination between national partners, as well as towards and within provincial and community levels remains a challenge.</t>
  </si>
  <si>
    <t>Turnover of Project Managers and limited capacities of project management and technical knowledge affecting implementation of the project</t>
  </si>
  <si>
    <t>For delaying factors and mitigation measures, please see Critical Risk section in Risk Assessment tab. Furthermore, some key procurements has been delayed due to combination of factors, including complexity of technical specifications needed to be provided by various project stakeholders, or challenges in identifying adequate suppliers, or in the provision of suitable conditions and settings for the installation of facilities and equipment. Intense support from PMU and UNDP to coordinate and facilitate on this with government agencies and other project partners is bearing effects and procurements are back on track, expected to be completed within the year.</t>
  </si>
  <si>
    <t>Due to delays in some procurement processes (e.g. AWS) target dates needed to be adjusted within overall project frame. The target timeline and sequencing of some deliverables proved to be overly ambitious and had to be adjusted in the multi-year project setting, e.g. the effective use of climate early warning and information products by range of government, NGO and community-end users, is more realistic in the 2nd half of the project, as this has to be preceded by a number of institutional strengthening and training activities, such as setting the National Land use Policy with climate and disaster risks integrated, or the strengthening SIMS observational and data management capacity, as well as awareness raising and training of users on climate information needs and possibilities of sector-specific applications, towards the development of tailored climate info services and suitable communication channels. Futher to that,</t>
  </si>
  <si>
    <t>RISK ASSESSMENT</t>
  </si>
  <si>
    <r>
      <t>Highly Unsatisfactory</t>
    </r>
    <r>
      <rPr>
        <b/>
        <sz val="11"/>
        <color indexed="10"/>
        <rFont val="Times New Roman"/>
        <family val="1"/>
      </rPr>
      <t xml:space="preserve"> (HU)</t>
    </r>
  </si>
  <si>
    <t>NGASI was recruited during the last reporting period. They have established three nurseries (nuts and other fruit trees) in three provinces (Choiseul, Isabel and Makira). A market outlet (Maraghoto Holdings) is in place but supply of nuts is low to meet desired demand.</t>
  </si>
  <si>
    <t>12 computers have been purchased and set up. SNR is currently determining the location of the GIS lab. 
A TOR is currently being developed to purchase install the GIS software and provide necessary trainings to SNR staff. (ESRI)</t>
  </si>
  <si>
    <t>There have been some difficulty in gathering usable documents from MET and more so the Climate Change Division to develop easy to read brochures or pamphlets. Needs closer working together with MET or CCD Communication officer to develop information sheets that can be easily read and understood by the rural populace. The information sheets/brochures/pamphlets should be translated into pijin or local dialect. The same can also be said with the Ministry of Agriculture.</t>
  </si>
  <si>
    <t xml:space="preserve">The learning objectives are being established and partially met but these will be fully understood after other components of the project are applied. In this the lessons learnt will be properly documented and shared with stakeholders to adadress handicaps and way forward. </t>
  </si>
  <si>
    <t>The information gained and developed by MAL and MECDM have been used to inform project development. MAL with its expertise and the documents it has especially on pests and diseases have been re-printed and translated into a more readable document that can be accepted by the rural people. MECDM information and data in relation to the causes and effects of climate change has been printed and translated into the local common language with the aim of making sure people in rural areas understand the information and take appropriate adaptation action where needed.</t>
  </si>
  <si>
    <t>Same as above</t>
  </si>
  <si>
    <t xml:space="preserve">Senior technical adviser (consultant or from CROP agencies) working closely with PMU to provide the technical backstop </t>
  </si>
  <si>
    <t xml:space="preserve">Cost Benefit Analysis (CBA) could be used in the process of prioritising adaptation measures from a list of possible adaptation options to avoid mal-adaptation.  Due to the cross-cutting nature of climate change, the need for a lead coordinating body with technical knowledge and skills is important in providing guidance and advisory functions.  Climate change is still new for most Pacific Islands including Solomon islands in terms of project implementations,  it is vital that activities are tied closely to a strong capacity building approach for project partners and staff </t>
  </si>
  <si>
    <t>The chances of replication and upsacling of climate adaptation measures such as food banks, nurseries of plant tolerant species and land use planning in cognisant of climate change impacts is high.  This is becaause the process is simple and capacity building for communities is central part of the activities.  However, there must be established market outlets supported by a tailored awareness program that targets the importance of farming climate change tolerant species or varieties.  The awareness must also create the demand for farming and consumption of resilient crops nationally.</t>
  </si>
  <si>
    <t xml:space="preserve">The learning objectives include dissemination of information of good practices encountered during the course of the project, lessons learnt, and be knowledgeable about Climate Change, its effects and what can be done to withstand varying weather conditions. The various printed materials, radio programs to be aired soon, brochures, factsheets, and other communication tools that will bedeveloped and delivered now that some sucesses have been identified during the course of the past years will help contribute to the learning objectives.  </t>
  </si>
  <si>
    <t>Participation of SIG officers were secured during the project inception phase. The project board discussed this issue and revised the project organization structure by adding additional human resources supported by the project. Futhermore, on need bases, the project will contract additional technical expertise to help with the implementation of the project activities.</t>
  </si>
  <si>
    <t>Grant Agreement has been signed with Kastom Garden Association, but still needs the financial progress reports to be of substantive standard. PMU working with Kastom Garden to ensure the financial expenses are captured and reported appropriately. Currently, the PMU assisted by UNDP is carrying out an assessment of the delivery of KGA with an option of terminating the contract and transferring the responsibility of soil assessment to MAL.</t>
  </si>
  <si>
    <t>NGO's capacity to deliver activities on time may be limited which affects the project's outcome results.</t>
  </si>
  <si>
    <t>Weak cooperation by communities at proposed sites</t>
  </si>
  <si>
    <t xml:space="preserve">[Last year's PPR]
Communities' understanding and appreciation of the project is enhanced during the initial collection of baseline data, Vulnerability and Adaptation  (V&amp;A)assessments and project awareness through the dissemination of  pamphlets, press and media releases. These are carried out by key project partners.  The establishment of  provincial and community level committees has commenced in target areas, in Malaita province (including focal points established in communities), and being pursued in other provinces as well (e.g. in Choiseul through collaborating with the Integrated CC Adaptation project supported by SCP/SPREP/GIZ).
[Status this year]
Based on the experience from the last 12 months of implementation, this risk is deemed negligible. </t>
  </si>
  <si>
    <t>Land disputes amongst community members affect land use planning exercise</t>
  </si>
  <si>
    <t>The initial baseline data and survey including the V&amp;A assessment conducted by the project in target communities identified existing community mechanisms (modern or traditional) that can be used to manage land dispute. 
Land Use Policy has been drafted and community presentations of the draft have started during this reporting period. During the presentations/consultations, land disputes are among the topics being discussed.</t>
  </si>
  <si>
    <t>A series of unusually adverse climatic conditions does not damage adaptation measures being implemented, or weaken the interest of key stakeholders to addressing adaptation issues</t>
  </si>
  <si>
    <t xml:space="preserve">To anticipate this risks, project activities will be scheduled to avoid and/or respond to such occurrences. A key partner to this project is SIMS who normally provides timely and accurate weather data to inform implementation of activities with targeted communities. The on-going procurement of Automated Weather Stations and support to related data base management, will enhance observational capacity of SIMS towards better climate early warning and information services.
In April 2014, flashfloods hit parts of Guadalcanal and Malaita provinces where SWoCK is operational. The project team's response has been swift in coordinating with MECDM and MAL in the attempt to fasttrack the provision of livelihood support. Within the original outcome framework of the project, the project is contributing to the concept of "building back better (or more resilient)".
</t>
  </si>
  <si>
    <r>
      <t>Project Board recently agreed to the creation of a Senior Technical Adviser position</t>
    </r>
    <r>
      <rPr>
        <sz val="11"/>
        <color indexed="8"/>
        <rFont val="Times New Roman"/>
        <family val="1"/>
      </rPr>
      <t xml:space="preserve"> to provide additional technical support to the PMU. Recruitment of a suitable candidate is currently ongoing.</t>
    </r>
  </si>
  <si>
    <t>To overcome this, the project is establishing and strengthening project coordination mechanisms, such as creating new reporting lines under the Project Board where the Director Climate Change (MECDM) and Director Research (MAL) provide the daily oversight to the PMU, the formalization of a Technical Advisory Committee encompassing all key national partners, the establishment of Provincial and Community Steering Committees, institutionalizing support mechanisms  from CROP agencies (e.g. Choiseul partnership, SPC support), clarifying reporting lines of project staff involving relevant line ministry superiors.</t>
  </si>
  <si>
    <t xml:space="preserve">Roles and responsibility of project partners discussed and clarified during Technical Advisory Group Meeting. The project board agreed on additional oversight function and revised reporting lines - the PMU now reports directly to the line Ministry's directors' to ensure they are fully informed about the project activities. 
Ways in which work planning is done were also revisited during the current reporting period and changed in such a way to better reflect the priorities of MECDM and MAL. 
Roles and responsibilities and new changes in reporting lines will be officially announced in a workshop scheduled in July/August 2014 to ensure every partner involved in the project share the same understanding, and the annual work plan will be revised using the new approach.  
</t>
  </si>
  <si>
    <t xml:space="preserve">See above. All risks identified above are continuous in nature and therefore it is difficult to discern material changes in risks within such a short period of time. Nonetheless, senior officers both at MECDM and MAL perceive the new reporting arrangement as much clearer than the previous one. Reduction in the coordination risk, if any, due to the new mitigation measures will be reported in the next PPR. 
</t>
  </si>
  <si>
    <r>
      <t>Land Use Policy is in final draft where all stakeholders have made comments. Presentation of the draft to the Prime Minister's Office is expected in June, followed by a cabinet approval. 
There is also a draft Land Use Training Module and provincial government officers are being trained to use the Module in Choiseul and Isabel.</t>
    </r>
    <r>
      <rPr>
        <b/>
        <sz val="11"/>
        <color indexed="10"/>
        <rFont val="Times New Roman"/>
        <family val="1"/>
      </rPr>
      <t xml:space="preserve"> </t>
    </r>
    <r>
      <rPr>
        <sz val="11"/>
        <rFont val="Times New Roman"/>
        <family val="1"/>
      </rPr>
      <t>The activity is on track for completion by 2014</t>
    </r>
  </si>
  <si>
    <t>V&amp;A was completed in the previous reporting period. Following the completion of V&amp;A, MAL supported by the SWoCK staff conducted community consultations to present findings of the assessment and to elicit feedback on priority actions.</t>
  </si>
  <si>
    <t xml:space="preserve">Demonstration has started in 4 provinces. In preparation for this, the following additional bulking sites have been established: 4 in Gaudalcanal; 2 in Makira; 1 in Choiseul; 4 in Isabel. Bulking sites are used as nurseries for resilient crops and when harvested the plant materials are distributed to farmers in the community and in other communities. Provincial bulking sites are also established in Isabel (Gojoruru) and Guadalcanal (Avuavu).  Distribution of best planting material is currently carried out in Guadalcanal and expected to begin in Makira in July.  </t>
  </si>
  <si>
    <t>Trial on germplasm materials (kumara) underway in Isabel (Gojururu).  Distribution of planting materials is currently being planned.</t>
  </si>
  <si>
    <t xml:space="preserve">Food processing machines for demonstration purpose to be based with the MInistry of Agriculture (MAL) are being procured. In the Board meeting in April 2014, it was suggested that knowledge exchange between PACC and SWoCK projects on solar driers, grinders and chips making should take place. However, there have been little discussions about appropriate ways for food processing (both utilizing traditional techniques as well as introduction of new simple techniques). </t>
  </si>
  <si>
    <t xml:space="preserve">2.1 Mainstreaming guideline completed </t>
  </si>
  <si>
    <r>
      <t xml:space="preserve">Land Use Policy is in final draft where all stakeholders have made comments. Presentation of the draft to the Prime Minister's Office is expected in June, followed by a cabinet approval. 
There is also a draft Land Use Training Module and provincial government officers are being trained to use the Module in Choiseul and Isabel. </t>
    </r>
    <r>
      <rPr>
        <b/>
        <sz val="11"/>
        <color indexed="10"/>
        <rFont val="Times New Roman"/>
        <family val="1"/>
      </rPr>
      <t xml:space="preserve"> </t>
    </r>
    <r>
      <rPr>
        <b/>
        <sz val="11"/>
        <rFont val="Times New Roman"/>
        <family val="1"/>
      </rPr>
      <t>The activity is on track for completion by end of 2014</t>
    </r>
  </si>
  <si>
    <r>
      <t>V&amp;A training completed for all sites by the end of the third year</t>
    </r>
    <r>
      <rPr>
        <b/>
        <sz val="11"/>
        <color indexed="10"/>
        <rFont val="Times New Roman"/>
        <family val="1"/>
      </rPr>
      <t xml:space="preserve"> </t>
    </r>
  </si>
  <si>
    <r>
      <t xml:space="preserve">V&amp;A was completed in the previous reporting period. Following the completion of V&amp;A, MAL supported by the SWoCK staff conducted community consultations to present findings of the assessment and to elicit feedback on priority actions. </t>
    </r>
  </si>
  <si>
    <t xml:space="preserve">The overall rating of the project is Marginally Satisfactory.The overall rating of the project is Marginally Satisfactory.
For many of the milestones, MU and MS were given due to the slow implementation over the last 2 years. The slow pace of implementation can be explained by factors such as staff turnovers, limited partner collaboration, partner's capacity to implement project activities, technical skill sets available in country (germ plasm, gender etc), weak capacity for planning and coordination within PMU and partners.
Despite the overall rating of MS, the trend of progress certainly demonstrates improvement overtime. For example, cumulative disbursement of AF grants as of 30 June 2014 is $1.99M. This means that the expenditure over the last 12 months was nearly $1.25M, and the rate of expenditure has improved by nearly 70% in the current reporting period. On the other hand, capacity contraints within the PMU continues be one of the most critical risks and affect the quality of the implementation. A recent UNDP support mission from the Asia-Pacific regional office, in preparation for the MTR management response, identified that weak work planning as well as its insufficient alignment with the priorities of MECDM and MAL are an area that requires immediate attention and corrective actions. 
Overall, the following MRT management response has been developed and agreed by the Project Board:  
1. Extension of the project implementation (the duration to be determined by July/August)
While the project board agreed that the project requires an extension to achieve all intended Outcomes and Objective, a thorough expenditure analysis was deemed necessary to accurately determine the duration of extension needed. It will be agreed and presented at the national workshop that is scheduled in July/August 2014. This workshop will invite key stakholders of the project (including those at the provincial level) to present the changes in the implementation arrangement (see below for details) and revisit the annual and multi-year work plan based on the new arrangement. 
2. Enhance the technical and managerial capacity of the Project Management Unit
A Chief Technical Advisor is currently being recruited to strengthen the technical capacity of the PMU. 
On the other hand, for strengthening project management capacity,  it was agreed that many factors need to be addressed. First, weak project management capacity was in part due to the insufficient alignment of project activities with priorities of MECDM and MAL, which results in inefficient execusion of project activities and lack of full ownership on the part of the Government. To address this, the organogram of the project and reporting arrangements were revised. For example, previously, both central and provincial MAL officers had no supervisory role of field-based project staff working alongside MAL. Under the new organogram, project technical staff are required to report to relevant Ministries both at the provincial and central level. Also annual work plans were previously produced with minimal involvement of Directors of MECDM and MAL, resulting in misalignment of project activities and sectoral public service delivery and the perception that SWoCK project is an independent entity. Under the current arrangement, one director each from MECDM and MAL has been appointed as the focal persons to clear the work plan before it is presented to the Project Board.  
Finally, the following action items have been agreed upon in response to the activities that were rated MU and U. 
1. A review of the performance of contracted NGOs will be carried out. In the last 3 years of project implementation, monitoring of activities carried out by contracted NGOs has been weak and the understanding among project board members about the contributions of those NGOs towards the overall achievement of project objective and outcomes has been varied. Hence, the Project Management Unit will carry out an assessment immediately. 
2. Establishment of food banks
After the last Project Board meeting, a clear sequence of activities for this Output was agreed: First, MAL with support from the PMU will administer a survey of households to understand the need for food bank at the household level and collect data on crops that are grown in existing food banks. Second, awareness raising campaign will be designed in order to raise the profile of food bank, which is currently viewed by communities as outdated and unnecessary. Thirdly, at the regional level, the UNDP Technical Advisor has been in dialogue with international organizations such as the International Center for Tropical Agriculture to seek experts who may be able to carry out germplasm collection. 
3. Support on food processing
While a processing machine is currently being procured, it will be located in Honiara limiting its usability by rural community members. During the work planning discussion in July/August, specific activities for supporting traditional/new food processing or storage methods will be explored. In the meanwhile, the SWoCK PMU will exchange information with the PACC PMU about their experience.
4. Soil suitability analysis
See action item 1 above. This work is currently being undertaken by KGA, a local NGO. Their performance has been suboptimal and it is now being reviewed with an option of terminating their contract.
5. Support on GIS laboratory
Currently, a TOR is being developed to provide necessary trainings on GIS to SNR staff. </t>
  </si>
  <si>
    <t xml:space="preserve">Lack of proper planning and coordination within existing partners and ministries affected the implementation progress. Lack of proactive coordination resulted in inability to realize emerging opportunities of partnership.
Roles and responsibilities, rules and regulations within the project were not made clear to project partners, causing confusion and lack of ownership.                      Dissemination of information to SWoCK Project Partners was not forthcoming initially.  Since this is lacking, collaboration and coordination was at the same time quite poor.  In the third and last quarter of 2013, important documents such annual, quarterly and mission reports have been disseminated to all the project partners and other relevant stakeholders. It is noted that Project partners need to be kept in the loop at all times to feel ownership of the project
Futhermore the formulation of the Technical Advisory Group (TAG) enhanced partner's collaboration by aligning and programming technical activities within existing Ministries' workplans.
 </t>
  </si>
  <si>
    <t xml:space="preserve"> Gender Specialist post has been advertised to get a specialist on board. This person is responsible for putting together the Gender guidelines under the project. Gender principles and techniques have been applied throughout the V&amp;A and baseline assessments, e.g. through systematically involving women and youth groups throughout the consultations.  regional expert team (with the involvement of CROP agencies UNDP, UN Women, others) is currently finalizing a regional gender toolkit, and have already provided a generic ToR on gender assessment as reference, more information on techniques to be harnessed from this toolkit also in support of this activity.</t>
  </si>
  <si>
    <t>The assimilation of new knowledge and skills which led to new insight with more informed awareness on what to do and what to expect when confronting the forces of change that impacts a community and individuals in the community</t>
  </si>
  <si>
    <t>Promoting strong leadership with implementing partner and responsible partners to take leading role in facilitating community activities supported by project staff to achieve key milestones and build capacity in the process. By closely aligning project activities with that of responsible partners through the AWP, responsible partners take ownership of the successes and lessons learnt and the lessons learnt provide the opportunity to make changes and seek improvement when and where relevant</t>
  </si>
  <si>
    <t>Lynelle Popot, Yusuke Taishi</t>
  </si>
  <si>
    <t>Government inkind cofinancing has been through the technical daily support of the Permanent Seceratries (2) Directors (7) and principle level technical staff (10) of the Ministry of Environment,Climate Change,Disaster Management and Metereology and the Ministry of Agriculture and Livestock.The cofinancing value for this reporting period from the government is USD23,42.66 is as per breakdown below. PS =USD$3287.67 ;Directors=USD$8630.14 ; Principle Level technical staff=USD$11,506.85</t>
  </si>
  <si>
    <t>The project had identified several entry points of women's networks to work with at the community levels. Gender considerations has been considered in focus group discussions during the V&amp;A assessments carried out in four of the five provinces. Gender inclusion is considered in the establishment of village committees for management of food banks and bulking sites (nurseries) and demonstration plots.  Gender balanced / sensitive tools will be developed by the gender consultant under the project to be used by implementing partners to plan, implement and monitor project activities in communities. 
Currently a recruitment of a gender expert is ongoing to support the SIG in establishing a gender strategy.</t>
  </si>
  <si>
    <t>Casual labour for land prepartion &amp; maintenance for 4 comunity food bank and demonstration sites at Avuavu, Haisere, Talise and Kumar, Guadalcanal Province Cash Advance (Vendor: Walolyn Hamata),                                (28th May - 2nd June 2014)</t>
  </si>
  <si>
    <t>Fencing material  for AWS installation at Marau &amp; Avuavu, Weather Coast of Guadalcanal Province, Request for Quotation, ( 3rd June 2014)</t>
  </si>
  <si>
    <t>SWoCK Project Awareness Programme with Solomon Islands Broadcasting Cooperations (SIBC)-24 programme for year 2014, Request for Quotation (2nd June 2014)</t>
  </si>
  <si>
    <r>
      <t xml:space="preserve">ACTUAL CO-FINANCING </t>
    </r>
    <r>
      <rPr>
        <i/>
        <sz val="11"/>
        <color indexed="8"/>
        <rFont val="Times New Roman"/>
        <family val="1"/>
      </rPr>
      <t xml:space="preserve">(If the MTR or TE have not been undertaken this reporting period, DO NOT report on actual co-financing.) </t>
    </r>
  </si>
  <si>
    <t>1 July 2013 -30 June 2014</t>
  </si>
  <si>
    <t xml:space="preserve">So far, US$2,781,139  AF grants have been received in two tranches, of which US$1,982,484 has been disbursed or committed, or the total delivery of 71.3%. Disbursements of AF grants during the current reporting period experienced delays partly due to the change in the project management personnel. The project MTR was recently concluded and it pointed out the weak project management capacity which contributed to insufficient planning and disbursement. This finding from the MTR prompted critical responses from the Project Board including the change in the reporting structure within PMU and vis-à-vis MECDM and MAL, enhancement of project management support, and a review of the TORs of project personnel. These measures will be officially put in place in July/August 2014 at which point the Annual and Multi-Year Work Plan will be reviewed thoroughly. This process is expected to streamline project implementation activities and help the Government bring the project back on track in terms of delivery. </t>
  </si>
  <si>
    <t xml:space="preserve">A draft Land Use Policy has been developed focusing on the national level land use management. The draft policy is currently being publicly presented to provincial level stakeholders. At the provincial level, the Project is assisting the Government in establishing a Provincial Climate Change Coordination Committee (see the first indicator under Outcome 2) which will serve as a key conduit for applying the new land use policy at the subnational level. They will also play the coordination role at the provincial level for issues related to climate change. At the national level, a Technical Advisory Group has been established although this body is currently primarily for dealing with project-related issues. Discussions as to how this body, or an alternative group, can be more firmly institutionalized as a coordination mechanism within the government system has not taken place yet. </t>
  </si>
  <si>
    <t>Slow but steady progress has been observed in this area. Bulking sites have been established in all of the project target sites which act as a community nursery. In several project sites, demonstrations of resilient techniques have commenced (see an indicator under Outcome 1 below). 
In a parallel process, a land use policy is being developed and sub-national level awareness raising and publicizing is taking place. In the reminder of the project implementation, bringing these two work streams into one in a seamless and effective way is going to be a key determinanet of project success. There has already been an agreement to repeat the V&amp;A process so that it acts as a feed-in and feed-back process to extract and apply lessons learned from the project.</t>
  </si>
  <si>
    <t xml:space="preserve">12 computers have been procured and the School of Natural Resources is currently determining the location of the GIS lab.   
However, installation of GIS has not taken place and the SWoCK project team is currently assisting MECDM to draft a Terms of Referencetranings on GIS trainings.  </t>
  </si>
  <si>
    <t xml:space="preserve">Communication Strategy has been complete in March 2014. It entails different components of communication, aims, audience setting, and budgeted activities. 
Knowledge products developed so far include:
- 1,000 Brochure (English/Pidn) on climate change
- 1,000 Brochure (250 for each disease) on common pests and diseases for potatoes, taro, cabbage and casava (in 2 languages)
- A factsheet on the project (replica of SWoCK brochure) - PDF is already posted in UNDP Fiji website
- 24 programmes (Monthly 15-minute each) on national public radio is expected to start in early June.
- Glossary of key terminologies used in the project in (under preparation) 
- Project T-shirt to be distributed during the World Food Day </t>
  </si>
  <si>
    <t>No concrete activities have been undertaken to date. The Government is waiting for the demonstration activities to produce demonstrable impacts. In Gaudalcanal and Makira, implementation on bulking sites are most advanced and thus there is currently a discussion for organizing the first exchange visit. 
MAL is also currently leading a discussion on organizing a national forum on food security.</t>
  </si>
  <si>
    <t>At least 5 institutions (provincial government , MAL, MECDM, NGOs and CBOs) develop capacity in the use of climate information for the agriculture sector and climate-resilient farming and aquaculture techniques</t>
  </si>
  <si>
    <t xml:space="preserve">A survey to gauge community awareness about climate change or appropriate response has not taken place yet. </t>
  </si>
  <si>
    <t>One strategy (a draft land use policy) has been developed and provincial level sensitization process has started during the current reporting period. However, this has not been integrated into ward development plans yet.
Of the three types of food security enhancement measures that are envisaged to be demonstrated (resilient farming, aquaculture and food banks), only resilient farming has made substantive progress in all five provinces.</t>
  </si>
  <si>
    <t>The level of achievement to-date is 1 (None) on the scale of 5. Land use  policy is near completion, but not yet in place officially.</t>
  </si>
  <si>
    <t>Not achieved (See the level of achievement at the Outcome level above)</t>
  </si>
  <si>
    <t>No relevant climate information has been generated or disseminated to the agricultural uses. Although the first training on the use of climate information was organized in June 2014, regular dissemination of information require more time since not all weather stations procured in the project have been installed.</t>
  </si>
  <si>
    <t xml:space="preserve">One AWS out of three planned and one voluntary weather station out of 12 planned have been installed.
</t>
  </si>
  <si>
    <t xml:space="preserve">Not achieved. Among the five targeted institutions, only MECDM has dedicated staff working on climate change (or mainstreaming climate change into their operations). In other institutions, their technical/practical understanding as to how to mainstream climate risks and opportunities into their core work is still highly limited, and they currently rely on CCA technical inputs from CCD in MECDM.  </t>
  </si>
  <si>
    <t xml:space="preserve">A draft Land Use Policy has been developed and currently with MAL for review. For the formulation of the draft, two national level consultations have taken place. With the draft in place, provincial-level Land Use and Chief Field Officers were brought to Honiara for trainings on community engagement, sea level rise mapping exercise, and development of a land use planning module (a total of 39 officers; 9 women and 30 men). These officers are now facilitating provincial-level introduction of the draft policy to representatives from provincial goverments, community elders, NGOs, extension officers, women and youth groups (a total of 232 individuals; 98 women and 134 men). In Isabel Province, a pilot of community level land use planning has already started in three communities. </t>
  </si>
  <si>
    <t xml:space="preserve">The primary focus of the project this year, in the context of promoting climate-resilient farming techniques, was to establish community nurseries (or locally known as "bulking sites") in preparation for community-level demonstrations. This preparatory process is crucial as the project target sites are all remote and require uninterrupted flow of farming inputs such as seeds and seedlings. All five provinces now have bulking sites established. The sites have local crop varieties (root crops, fruites, leaf vegetables). The extension and research divisions of MAL have started demonstration in Isabel and Makira, Gadaulcanal, Malaita provinces with support from the project. Demonstration includes composting, mulching, soil improvement, terracing. So far 270 individuals (115 women and 155 men) have been exposed to demonstrations. 
For promoting aqua-culture production techniques, the Government recognized limited expertise in the country in this area and thus organized "Look 'n Learn" visits for officers in MAL and SNR to PNG, Fiji and Cook Islands. Visit reports are currently being produced by these officers and they will contribute to formulating a strategy within the SWoCK project as to what support activities will be carried out for strengthening food security through aquaculture production. 
Work on food bank has been limited to date. However, the Permanent Secretary of MECDM has professional background in this area, and he has already instructed the project team to assist MAL and MECDM in the initial data collection to understand the extent to which households have a private food bank (a plot that is dedicated for long-lasting crops such as taro). MAL will also start developing an awareness raising plan for this activity. 
</t>
  </si>
  <si>
    <t xml:space="preserve">Provincial Climate Change Coordination Committee was established in Malaita province (and the other three being planned). The committee comprises of 22 members including chiefs of communities (one chief for Malaita), NGOs, women leaders, youth leaders, representatives from provincial govt (agri, env't, disaster, water), religeous groups (7 women and 15 men).
Agriculture Act will be amended to incorporate climate risks. This will be done once Steering Committees are established. </t>
  </si>
  <si>
    <t xml:space="preserve">Four AWS and 12 rain gauges have been procured, and one AWS and one rain gauge has been installed in Guadalcanal. NIWA was invited in January to assisting the installation and provide technical training to five Met officers. Further trainings on maintenance is scheduled in June.
Two Met Officers (both men) were sent to New Zealand for training on agrometeorology and to familiarize with the equipment. Upon return, they are now responsible for the installation of the remaining equipment.  </t>
  </si>
  <si>
    <t xml:space="preserve">A V&amp;A has been carried out in four provinces of Makira, Guadalcanal, Isabel and Malaita. The process acted as the initial round of awareness raising for communities about potential impact of climate change on agriculture and food security. As key participants, the following numbers of people have been involved: From the government side, 4 female and 10 male officers have been trained and involved in the administration of the V&amp;A. From the community side, 25 women and 41 men have been involved as the primary informants through out the V&amp;A process.  
The existing Met Services Brochure was revised to include effects of climate change. Moreover, the brochure which was only available in English was translated to Pign (and currently there is a discussion of translating it into local dialects). 1000 copies (500 English; 500 Pign) so far have been distributed to Guadalcanal. 
In last week of June, a training on the use of climate data and early warning system was organized targeting officers from agriculture, health, fisheries ministries. A senior officer from NIWA and director of Met Services will be jointly facilitating the training. 8 female officers and 28 male officers have been trained. </t>
  </si>
  <si>
    <t xml:space="preserve">The following list of individuals have been exposed to or trained on the nexus of climate change and resilient farming techniques to date:
- 261 Provincial level government staff (107 women and 164 men) trained on community engagement, sea level rise mapping exercise,and development of a land use planning module (Outcome 1)
- 270 community members (115 women and 155 men) exposed to resilient farming demonstrations (Outcome 1)
- 22 Community members and provincial government staff (7 women and 15 men) are actively participating as a Provincial Climate Change Coordination Committee member in Malaita (Outcome 2)
- 2 Met Officers (both men) and 36 officers from line ministries (8 women and 28 men) trained on the use of climate data and early warning system (Outcome 2)
- 14 Provincial level government officers (4 women and 10 men) have been trained and administered a V&amp;A; 66 community members (25 women and 41 men) have been actively involved as key informants in the V&amp;A
</t>
  </si>
  <si>
    <t xml:space="preserve">Solomon Airlines is the sole airlines in Solomon Islands starting wayback in the 1960s.  One travel service vendor  in country can supply domestic airlines services as well, but they obtain their airline seats from Solomon Airlines. There is no point obtaining quotation from  since they also linked to Solomon Airlines. </t>
  </si>
  <si>
    <t xml:space="preserve"> is the sole travel agent for Air New Guinea. No vendor in country can supply most economical airline services directly to PNG.</t>
  </si>
  <si>
    <t xml:space="preserve"> is the technically qualified distributer of MET equipments and services in the Pacific region. RACP recommend to award </t>
  </si>
  <si>
    <t xml:space="preserve"> is the sole provider of Helicopter services in country. </t>
  </si>
  <si>
    <t xml:space="preserve"> is the sole and technically qualified supplier of broadcasting on the medium (MW) and shortwave (SW) frequencies that reach all provinces in Solomon Islands, therefore they were awarded.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</si>
</sst>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quot;$&quot;#,##0.00"/>
    <numFmt numFmtId="174" formatCode="[$-C09]d\ mmmm\ yyyy;@"/>
    <numFmt numFmtId="175" formatCode="&quot;$&quot;#,##0.0"/>
    <numFmt numFmtId="176" formatCode="&quot;$&quot;#,##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4"/>
      <name val="Times New Roman"/>
      <family val="1"/>
    </font>
    <font>
      <sz val="11"/>
      <name val="Calibri"/>
      <family val="2"/>
    </font>
    <font>
      <b/>
      <sz val="9"/>
      <name val="Tahoma"/>
      <family val="2"/>
    </font>
    <font>
      <sz val="9"/>
      <name val="Tahoma"/>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sz val="10"/>
      <color indexed="23"/>
      <name val="Segoe U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0"/>
      <color theme="1"/>
      <name val="Times New Roman"/>
      <family val="1"/>
    </font>
    <font>
      <sz val="10"/>
      <color rgb="FF666666"/>
      <name val="Segoe UI"/>
      <family val="2"/>
    </font>
    <font>
      <sz val="11"/>
      <color rgb="FFFF0000"/>
      <name val="Times New Roman"/>
      <family val="1"/>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1"/>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medium"/>
      <top/>
      <bottom style="thin"/>
    </border>
    <border>
      <left style="medium"/>
      <right style="medium"/>
      <top style="medium"/>
      <botto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style="thin"/>
      <right style="thin"/>
      <top style="thin"/>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medium"/>
      <bottom/>
    </border>
    <border>
      <left style="thin"/>
      <right style="medium"/>
      <top style="thin"/>
      <bottom style="thin"/>
    </border>
    <border>
      <left style="thin"/>
      <right style="medium"/>
      <top style="medium"/>
      <bottom style="thin"/>
    </border>
    <border>
      <left style="thin"/>
      <right/>
      <top style="medium"/>
      <bottom/>
    </border>
    <border>
      <left style="thin"/>
      <right>
        <color indexed="63"/>
      </right>
      <top style="medium"/>
      <bottom style="thin"/>
    </border>
    <border>
      <left style="thin"/>
      <right/>
      <top style="thin"/>
      <bottom style="thin"/>
    </border>
    <border>
      <left style="thin"/>
      <right>
        <color indexed="63"/>
      </right>
      <top style="thin"/>
      <bottom>
        <color indexed="63"/>
      </bottom>
    </border>
    <border>
      <left>
        <color indexed="63"/>
      </left>
      <right style="thin"/>
      <top style="medium"/>
      <bottom style="thin"/>
    </border>
    <border>
      <left/>
      <right style="thin"/>
      <top style="thin"/>
      <bottom style="thin"/>
    </border>
    <border>
      <left>
        <color indexed="63"/>
      </left>
      <right style="thin"/>
      <top style="thin"/>
      <bottom>
        <color indexed="63"/>
      </bottom>
    </border>
    <border>
      <left style="medium"/>
      <right/>
      <top style="medium"/>
      <bottom style="medium"/>
    </border>
    <border>
      <left style="medium"/>
      <right style="thin"/>
      <top/>
      <bottom/>
    </border>
    <border>
      <left style="thin"/>
      <right style="medium"/>
      <top style="thin"/>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style="thin"/>
      <right style="thin"/>
      <top/>
      <bottom/>
    </border>
    <border>
      <left style="thin"/>
      <right style="thin"/>
      <top/>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top style="medium"/>
      <bottom style="thin"/>
    </border>
    <border>
      <left/>
      <right/>
      <top style="thin"/>
      <bottom style="thin"/>
    </border>
    <border>
      <left style="thin"/>
      <right/>
      <top style="medium"/>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90">
    <xf numFmtId="0" fontId="0" fillId="0" borderId="0" xfId="0" applyFont="1" applyAlignment="1">
      <alignment/>
    </xf>
    <xf numFmtId="0" fontId="78" fillId="0" borderId="0" xfId="0" applyFont="1" applyFill="1" applyAlignment="1" applyProtection="1">
      <alignment/>
      <protection/>
    </xf>
    <xf numFmtId="0" fontId="78"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0" fillId="0" borderId="0" xfId="0" applyFill="1" applyBorder="1" applyAlignment="1">
      <alignment/>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78" fillId="0" borderId="0" xfId="0" applyFont="1" applyAlignment="1">
      <alignment horizontal="left" vertical="center"/>
    </xf>
    <xf numFmtId="0" fontId="78" fillId="0" borderId="0" xfId="0" applyFont="1" applyAlignment="1">
      <alignment/>
    </xf>
    <xf numFmtId="0" fontId="78"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8"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8"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5" xfId="0" applyFont="1" applyFill="1" applyBorder="1" applyAlignment="1" applyProtection="1">
      <alignment vertical="top" wrapText="1"/>
      <protection/>
    </xf>
    <xf numFmtId="0" fontId="15" fillId="33" borderId="16"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7"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79" fillId="10" borderId="18" xfId="0" applyFont="1" applyFill="1" applyBorder="1" applyAlignment="1">
      <alignment horizontal="center" vertical="center" wrapText="1"/>
    </xf>
    <xf numFmtId="0" fontId="79" fillId="10" borderId="10" xfId="0" applyFont="1" applyFill="1" applyBorder="1" applyAlignment="1">
      <alignment horizontal="center" vertical="center" wrapText="1"/>
    </xf>
    <xf numFmtId="0" fontId="79" fillId="33" borderId="18" xfId="0" applyFont="1" applyFill="1" applyBorder="1" applyAlignment="1">
      <alignment vertical="top" wrapText="1"/>
    </xf>
    <xf numFmtId="0" fontId="79" fillId="33" borderId="0" xfId="0" applyFont="1" applyFill="1" applyBorder="1" applyAlignment="1">
      <alignment horizontal="left" vertical="top" wrapText="1"/>
    </xf>
    <xf numFmtId="0" fontId="79"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79" fillId="33" borderId="0" xfId="0" applyFont="1" applyFill="1" applyBorder="1" applyAlignment="1">
      <alignment horizontal="center" vertical="top" wrapText="1"/>
    </xf>
    <xf numFmtId="0" fontId="70" fillId="33" borderId="0" xfId="53" applyFill="1" applyBorder="1" applyAlignment="1" applyProtection="1">
      <alignment horizontal="center" vertical="top" wrapText="1"/>
      <protection/>
    </xf>
    <xf numFmtId="0" fontId="81" fillId="34" borderId="19" xfId="0" applyFont="1" applyFill="1" applyBorder="1" applyAlignment="1">
      <alignment horizontal="center" vertical="center" wrapText="1"/>
    </xf>
    <xf numFmtId="0" fontId="17" fillId="10" borderId="20" xfId="0" applyFont="1" applyFill="1" applyBorder="1" applyAlignment="1" applyProtection="1">
      <alignment horizontal="left" vertical="top" wrapText="1"/>
      <protection/>
    </xf>
    <xf numFmtId="0" fontId="80" fillId="10" borderId="21"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26"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protection/>
    </xf>
    <xf numFmtId="0" fontId="2" fillId="10" borderId="26"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7" xfId="0" applyFont="1" applyFill="1" applyBorder="1" applyAlignment="1" applyProtection="1">
      <alignment/>
      <protection/>
    </xf>
    <xf numFmtId="0" fontId="2" fillId="10" borderId="28" xfId="0" applyFont="1" applyFill="1" applyBorder="1" applyAlignment="1" applyProtection="1">
      <alignment horizontal="left" vertical="center" wrapText="1"/>
      <protection/>
    </xf>
    <xf numFmtId="0" fontId="2" fillId="10" borderId="28" xfId="0" applyFont="1" applyFill="1" applyBorder="1" applyAlignment="1" applyProtection="1">
      <alignment vertical="top" wrapText="1"/>
      <protection/>
    </xf>
    <xf numFmtId="0" fontId="2" fillId="10" borderId="29" xfId="0" applyFont="1" applyFill="1" applyBorder="1" applyAlignment="1" applyProtection="1">
      <alignment/>
      <protection/>
    </xf>
    <xf numFmtId="0" fontId="15" fillId="10" borderId="26" xfId="0" applyFont="1" applyFill="1" applyBorder="1" applyAlignment="1" applyProtection="1">
      <alignment vertical="top" wrapText="1"/>
      <protection/>
    </xf>
    <xf numFmtId="0" fontId="15" fillId="10" borderId="25"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5" fillId="10" borderId="27" xfId="0" applyFont="1" applyFill="1" applyBorder="1" applyAlignment="1" applyProtection="1">
      <alignment vertical="top" wrapText="1"/>
      <protection/>
    </xf>
    <xf numFmtId="0" fontId="15" fillId="10" borderId="28" xfId="0" applyFont="1" applyFill="1" applyBorder="1" applyAlignment="1" applyProtection="1">
      <alignment vertical="top" wrapText="1"/>
      <protection/>
    </xf>
    <xf numFmtId="0" fontId="15" fillId="10" borderId="29" xfId="0" applyFont="1" applyFill="1" applyBorder="1" applyAlignment="1" applyProtection="1">
      <alignment vertical="top" wrapText="1"/>
      <protection/>
    </xf>
    <xf numFmtId="0" fontId="78" fillId="10" borderId="22" xfId="0" applyFont="1" applyFill="1" applyBorder="1" applyAlignment="1">
      <alignment horizontal="left" vertical="center"/>
    </xf>
    <xf numFmtId="0" fontId="78" fillId="10" borderId="23" xfId="0" applyFont="1" applyFill="1" applyBorder="1" applyAlignment="1">
      <alignment horizontal="left" vertical="center"/>
    </xf>
    <xf numFmtId="0" fontId="78" fillId="10" borderId="23" xfId="0" applyFont="1" applyFill="1" applyBorder="1" applyAlignment="1">
      <alignment/>
    </xf>
    <xf numFmtId="0" fontId="78" fillId="10" borderId="24" xfId="0" applyFont="1" applyFill="1" applyBorder="1" applyAlignment="1">
      <alignment/>
    </xf>
    <xf numFmtId="0" fontId="78" fillId="10" borderId="25" xfId="0" applyFont="1" applyFill="1" applyBorder="1" applyAlignment="1">
      <alignment horizontal="left" vertical="center"/>
    </xf>
    <xf numFmtId="0" fontId="2" fillId="10" borderId="26"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3" fillId="10" borderId="28" xfId="0" applyFont="1" applyFill="1" applyBorder="1" applyAlignment="1" applyProtection="1">
      <alignment vertical="top" wrapText="1"/>
      <protection/>
    </xf>
    <xf numFmtId="0" fontId="2" fillId="10" borderId="29" xfId="0" applyFont="1" applyFill="1" applyBorder="1" applyAlignment="1" applyProtection="1">
      <alignment vertical="top" wrapText="1"/>
      <protection/>
    </xf>
    <xf numFmtId="0" fontId="78" fillId="10" borderId="23" xfId="0" applyFont="1" applyFill="1" applyBorder="1" applyAlignment="1" applyProtection="1">
      <alignment/>
      <protection/>
    </xf>
    <xf numFmtId="0" fontId="78" fillId="10" borderId="24" xfId="0" applyFont="1" applyFill="1" applyBorder="1" applyAlignment="1" applyProtection="1">
      <alignment/>
      <protection/>
    </xf>
    <xf numFmtId="0" fontId="78" fillId="10" borderId="0" xfId="0" applyFont="1" applyFill="1" applyBorder="1" applyAlignment="1" applyProtection="1">
      <alignment/>
      <protection/>
    </xf>
    <xf numFmtId="0" fontId="78" fillId="10" borderId="26"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6"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8" xfId="0" applyFont="1" applyFill="1" applyBorder="1" applyAlignment="1" applyProtection="1">
      <alignment/>
      <protection/>
    </xf>
    <xf numFmtId="0" fontId="82" fillId="0" borderId="10"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0" xfId="0" applyFill="1" applyBorder="1" applyAlignment="1">
      <alignment/>
    </xf>
    <xf numFmtId="0" fontId="14" fillId="10" borderId="26" xfId="0" applyFont="1" applyFill="1" applyBorder="1" applyAlignment="1" applyProtection="1">
      <alignment/>
      <protection/>
    </xf>
    <xf numFmtId="0" fontId="0" fillId="10" borderId="26" xfId="0" applyFill="1" applyBorder="1" applyAlignment="1">
      <alignment/>
    </xf>
    <xf numFmtId="0" fontId="83" fillId="10" borderId="22" xfId="0" applyFont="1" applyFill="1" applyBorder="1" applyAlignment="1">
      <alignment vertical="center"/>
    </xf>
    <xf numFmtId="0" fontId="83" fillId="10" borderId="25" xfId="0" applyFont="1" applyFill="1" applyBorder="1" applyAlignment="1">
      <alignment vertical="center"/>
    </xf>
    <xf numFmtId="0" fontId="83"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2" fillId="10" borderId="29"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3" xfId="0" applyFill="1" applyBorder="1" applyAlignment="1">
      <alignment/>
    </xf>
    <xf numFmtId="0" fontId="0" fillId="10" borderId="0" xfId="0" applyFill="1" applyBorder="1" applyAlignment="1">
      <alignment/>
    </xf>
    <xf numFmtId="0" fontId="0" fillId="10" borderId="28"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8" fillId="10" borderId="22" xfId="0" applyFont="1" applyFill="1" applyBorder="1" applyAlignment="1">
      <alignment/>
    </xf>
    <xf numFmtId="0" fontId="78" fillId="10" borderId="25" xfId="0" applyFont="1" applyFill="1" applyBorder="1" applyAlignment="1">
      <alignment/>
    </xf>
    <xf numFmtId="0" fontId="78" fillId="10" borderId="26" xfId="0" applyFont="1" applyFill="1" applyBorder="1" applyAlignment="1">
      <alignment/>
    </xf>
    <xf numFmtId="0" fontId="84" fillId="10" borderId="0" xfId="0" applyFont="1" applyFill="1" applyBorder="1" applyAlignment="1">
      <alignment/>
    </xf>
    <xf numFmtId="0" fontId="85" fillId="10" borderId="0" xfId="0" applyFont="1" applyFill="1" applyBorder="1" applyAlignment="1">
      <alignment/>
    </xf>
    <xf numFmtId="0" fontId="84" fillId="0" borderId="30" xfId="0" applyFont="1" applyFill="1" applyBorder="1" applyAlignment="1">
      <alignment vertical="top" wrapText="1"/>
    </xf>
    <xf numFmtId="0" fontId="84" fillId="0" borderId="29" xfId="0" applyFont="1" applyFill="1" applyBorder="1" applyAlignment="1">
      <alignment vertical="top" wrapText="1"/>
    </xf>
    <xf numFmtId="0" fontId="84" fillId="0" borderId="31" xfId="0" applyFont="1" applyFill="1" applyBorder="1" applyAlignment="1">
      <alignment vertical="top" wrapText="1"/>
    </xf>
    <xf numFmtId="0" fontId="84" fillId="0" borderId="26" xfId="0" applyFont="1" applyFill="1" applyBorder="1" applyAlignment="1">
      <alignment vertical="top" wrapText="1"/>
    </xf>
    <xf numFmtId="0" fontId="84" fillId="0" borderId="10" xfId="0" applyFont="1" applyFill="1" applyBorder="1" applyAlignment="1">
      <alignment vertical="top" wrapText="1"/>
    </xf>
    <xf numFmtId="0" fontId="84" fillId="0" borderId="32" xfId="0" applyFont="1" applyFill="1" applyBorder="1" applyAlignment="1">
      <alignment vertical="top" wrapText="1"/>
    </xf>
    <xf numFmtId="0" fontId="78" fillId="0" borderId="10" xfId="0" applyFont="1" applyFill="1" applyBorder="1" applyAlignment="1">
      <alignment vertical="top" wrapText="1"/>
    </xf>
    <xf numFmtId="0" fontId="78" fillId="10" borderId="28" xfId="0" applyFont="1" applyFill="1" applyBorder="1" applyAlignment="1">
      <alignment/>
    </xf>
    <xf numFmtId="0" fontId="86" fillId="0" borderId="10" xfId="0" applyFont="1" applyFill="1" applyBorder="1" applyAlignment="1">
      <alignment horizontal="center" vertical="top" wrapText="1"/>
    </xf>
    <xf numFmtId="0" fontId="86" fillId="0" borderId="32" xfId="0" applyFont="1" applyFill="1" applyBorder="1" applyAlignment="1">
      <alignment horizontal="center" vertical="top" wrapText="1"/>
    </xf>
    <xf numFmtId="0" fontId="86"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33"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8" fillId="0" borderId="0" xfId="0" applyFont="1" applyFill="1" applyAlignment="1" applyProtection="1">
      <alignment horizontal="right"/>
      <protection/>
    </xf>
    <xf numFmtId="0" fontId="78" fillId="10" borderId="22" xfId="0" applyFont="1" applyFill="1" applyBorder="1" applyAlignment="1" applyProtection="1">
      <alignment horizontal="right"/>
      <protection/>
    </xf>
    <xf numFmtId="0" fontId="78" fillId="10" borderId="23" xfId="0" applyFont="1" applyFill="1" applyBorder="1" applyAlignment="1" applyProtection="1">
      <alignment horizontal="right"/>
      <protection/>
    </xf>
    <xf numFmtId="0" fontId="78" fillId="10" borderId="25" xfId="0" applyFont="1" applyFill="1" applyBorder="1" applyAlignment="1" applyProtection="1">
      <alignment horizontal="right"/>
      <protection/>
    </xf>
    <xf numFmtId="0" fontId="78"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5" xfId="0" applyFont="1" applyFill="1" applyBorder="1" applyAlignment="1" applyProtection="1">
      <alignment horizontal="right" vertical="top" wrapText="1"/>
      <protection/>
    </xf>
    <xf numFmtId="0" fontId="87"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8" xfId="0" applyFont="1" applyFill="1" applyBorder="1" applyAlignment="1" applyProtection="1">
      <alignment horizontal="right"/>
      <protection/>
    </xf>
    <xf numFmtId="0" fontId="2" fillId="33" borderId="34"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35" xfId="0" applyFont="1" applyFill="1" applyBorder="1" applyAlignment="1" applyProtection="1">
      <alignment horizontal="right" vertical="center" wrapText="1"/>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6" fillId="33" borderId="22" xfId="0" applyFont="1" applyFill="1" applyBorder="1" applyAlignment="1" applyProtection="1">
      <alignment vertical="top" wrapText="1"/>
      <protection/>
    </xf>
    <xf numFmtId="0" fontId="2" fillId="10" borderId="0" xfId="0" applyFont="1" applyFill="1" applyBorder="1" applyAlignment="1" applyProtection="1">
      <alignment horizontal="left" vertical="top" wrapText="1"/>
      <protection/>
    </xf>
    <xf numFmtId="0" fontId="15" fillId="33" borderId="1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6" fillId="10" borderId="26" xfId="0" applyFont="1" applyFill="1" applyBorder="1" applyAlignment="1">
      <alignment horizontal="center"/>
    </xf>
    <xf numFmtId="0" fontId="87" fillId="10" borderId="10" xfId="0" applyFont="1" applyFill="1" applyBorder="1" applyAlignment="1">
      <alignment horizontal="center" vertical="center" wrapText="1"/>
    </xf>
    <xf numFmtId="0" fontId="78" fillId="10" borderId="27" xfId="0" applyFont="1" applyFill="1" applyBorder="1" applyAlignment="1">
      <alignment/>
    </xf>
    <xf numFmtId="0" fontId="78" fillId="10" borderId="29" xfId="0" applyFont="1" applyFill="1" applyBorder="1" applyAlignment="1">
      <alignment/>
    </xf>
    <xf numFmtId="0" fontId="88" fillId="34" borderId="32" xfId="0" applyFont="1" applyFill="1" applyBorder="1" applyAlignment="1">
      <alignment horizontal="center" vertical="center" wrapText="1"/>
    </xf>
    <xf numFmtId="0" fontId="88" fillId="34" borderId="24" xfId="0" applyFont="1" applyFill="1" applyBorder="1" applyAlignment="1">
      <alignment horizontal="center" vertical="center" wrapText="1"/>
    </xf>
    <xf numFmtId="0" fontId="25" fillId="0" borderId="20" xfId="0" applyFont="1" applyBorder="1" applyAlignment="1" applyProtection="1">
      <alignment vertical="top" wrapText="1"/>
      <protection/>
    </xf>
    <xf numFmtId="0" fontId="25" fillId="0" borderId="20" xfId="0" applyFont="1" applyBorder="1" applyAlignment="1" applyProtection="1">
      <alignment horizontal="left" vertical="top" wrapText="1"/>
      <protection/>
    </xf>
    <xf numFmtId="0" fontId="25" fillId="0" borderId="21" xfId="0" applyFont="1" applyBorder="1" applyAlignment="1" applyProtection="1">
      <alignment vertical="top" wrapText="1"/>
      <protection/>
    </xf>
    <xf numFmtId="0" fontId="89" fillId="0" borderId="21" xfId="0" applyFont="1" applyBorder="1" applyAlignment="1" applyProtection="1">
      <alignment vertical="top" wrapText="1"/>
      <protection/>
    </xf>
    <xf numFmtId="0" fontId="88" fillId="34" borderId="10" xfId="0" applyFont="1" applyFill="1" applyBorder="1" applyAlignment="1">
      <alignment horizontal="center" vertical="center" wrapText="1"/>
    </xf>
    <xf numFmtId="0" fontId="88" fillId="34" borderId="32"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0" xfId="0" applyFont="1" applyFill="1" applyBorder="1" applyAlignment="1">
      <alignment horizontal="left"/>
    </xf>
    <xf numFmtId="0" fontId="90" fillId="0" borderId="0" xfId="0" applyFont="1" applyBorder="1" applyAlignment="1">
      <alignment horizontal="center" vertical="center"/>
    </xf>
    <xf numFmtId="0" fontId="90" fillId="0" borderId="0" xfId="0" applyFont="1" applyAlignment="1">
      <alignment horizontal="center" vertical="center"/>
    </xf>
    <xf numFmtId="0" fontId="2" fillId="33" borderId="17" xfId="0" applyFont="1" applyFill="1" applyBorder="1" applyAlignment="1" applyProtection="1">
      <alignment horizontal="left" vertical="top" wrapText="1"/>
      <protection/>
    </xf>
    <xf numFmtId="0" fontId="15" fillId="33" borderId="12" xfId="0" applyFont="1" applyFill="1" applyBorder="1" applyAlignment="1" applyProtection="1">
      <alignment horizontal="left" vertical="top" wrapText="1"/>
      <protection/>
    </xf>
    <xf numFmtId="0" fontId="2" fillId="33" borderId="12" xfId="0" applyFont="1" applyFill="1" applyBorder="1" applyAlignment="1" applyProtection="1" quotePrefix="1">
      <alignment horizontal="left" vertical="top" wrapText="1"/>
      <protection/>
    </xf>
    <xf numFmtId="0" fontId="78" fillId="33" borderId="10" xfId="0" applyFont="1" applyFill="1" applyBorder="1" applyAlignment="1">
      <alignment wrapText="1"/>
    </xf>
    <xf numFmtId="0" fontId="78" fillId="0" borderId="10" xfId="0" applyFont="1" applyFill="1" applyBorder="1" applyAlignment="1">
      <alignment wrapText="1"/>
    </xf>
    <xf numFmtId="0" fontId="78" fillId="33" borderId="10" xfId="0" applyFont="1" applyFill="1" applyBorder="1" applyAlignment="1">
      <alignment horizontal="center" vertical="center" wrapText="1"/>
    </xf>
    <xf numFmtId="0" fontId="78" fillId="0" borderId="10" xfId="0" applyFont="1" applyFill="1" applyBorder="1" applyAlignment="1">
      <alignment horizontal="left" vertical="top" wrapText="1"/>
    </xf>
    <xf numFmtId="0" fontId="78" fillId="33" borderId="10" xfId="0" applyFont="1" applyFill="1" applyBorder="1" applyAlignment="1">
      <alignment vertical="top" wrapText="1"/>
    </xf>
    <xf numFmtId="0" fontId="2" fillId="35" borderId="10" xfId="0" applyFont="1" applyFill="1" applyBorder="1" applyAlignment="1" applyProtection="1">
      <alignment horizontal="center" vertical="center"/>
      <protection/>
    </xf>
    <xf numFmtId="49" fontId="15" fillId="10" borderId="26" xfId="0" applyNumberFormat="1" applyFont="1" applyFill="1" applyBorder="1" applyAlignment="1">
      <alignment horizontal="left" vertical="top" wrapText="1"/>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30" fillId="0" borderId="0" xfId="0" applyFont="1" applyFill="1" applyBorder="1" applyAlignment="1">
      <alignment/>
    </xf>
    <xf numFmtId="0" fontId="30" fillId="0" borderId="0" xfId="0" applyFont="1" applyFill="1" applyBorder="1" applyAlignment="1" applyProtection="1">
      <alignment vertical="top" wrapText="1"/>
      <protection/>
    </xf>
    <xf numFmtId="0" fontId="76" fillId="0" borderId="0" xfId="0" applyFont="1" applyFill="1" applyBorder="1" applyAlignment="1">
      <alignment/>
    </xf>
    <xf numFmtId="0" fontId="1" fillId="10" borderId="28" xfId="0" applyFont="1" applyFill="1" applyBorder="1" applyAlignment="1" applyProtection="1">
      <alignment vertical="top" wrapText="1"/>
      <protection/>
    </xf>
    <xf numFmtId="0" fontId="15" fillId="0" borderId="38" xfId="0" applyFont="1" applyFill="1" applyBorder="1" applyAlignment="1" applyProtection="1">
      <alignment horizontal="center" vertical="center" wrapText="1"/>
      <protection/>
    </xf>
    <xf numFmtId="173" fontId="15" fillId="0" borderId="38" xfId="0" applyNumberFormat="1" applyFont="1" applyFill="1" applyBorder="1" applyAlignment="1" applyProtection="1">
      <alignment horizontal="center" vertical="center" wrapText="1"/>
      <protection/>
    </xf>
    <xf numFmtId="173" fontId="15" fillId="0" borderId="39" xfId="0" applyNumberFormat="1" applyFont="1" applyFill="1" applyBorder="1" applyAlignment="1" applyProtection="1">
      <alignment horizontal="center" vertical="center" wrapText="1"/>
      <protection/>
    </xf>
    <xf numFmtId="0" fontId="15" fillId="0" borderId="40" xfId="0" applyFont="1" applyFill="1" applyBorder="1" applyAlignment="1" applyProtection="1">
      <alignment horizontal="center" vertical="center" wrapText="1"/>
      <protection/>
    </xf>
    <xf numFmtId="173" fontId="15" fillId="0" borderId="40" xfId="0" applyNumberFormat="1" applyFont="1" applyFill="1" applyBorder="1" applyAlignment="1" applyProtection="1">
      <alignment horizontal="center" vertical="center" wrapText="1"/>
      <protection/>
    </xf>
    <xf numFmtId="0" fontId="15" fillId="0" borderId="41" xfId="0" applyFont="1" applyFill="1" applyBorder="1" applyAlignment="1" applyProtection="1">
      <alignment horizontal="center" vertical="center" wrapText="1"/>
      <protection/>
    </xf>
    <xf numFmtId="173" fontId="15" fillId="0" borderId="41" xfId="0" applyNumberFormat="1" applyFont="1" applyFill="1" applyBorder="1" applyAlignment="1" applyProtection="1">
      <alignment horizontal="center" vertical="center" wrapText="1"/>
      <protection/>
    </xf>
    <xf numFmtId="0" fontId="0" fillId="0" borderId="42" xfId="0" applyFill="1" applyBorder="1" applyAlignment="1">
      <alignment horizontal="center" vertical="center"/>
    </xf>
    <xf numFmtId="173" fontId="0" fillId="0" borderId="39" xfId="0" applyNumberFormat="1" applyFill="1" applyBorder="1" applyAlignment="1">
      <alignment horizontal="center" vertical="center"/>
    </xf>
    <xf numFmtId="0" fontId="0" fillId="0" borderId="40" xfId="0" applyFill="1" applyBorder="1" applyAlignment="1">
      <alignment horizontal="center" vertical="center"/>
    </xf>
    <xf numFmtId="173" fontId="0" fillId="0" borderId="40" xfId="0" applyNumberFormat="1" applyFill="1"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173" fontId="0" fillId="0" borderId="41" xfId="0" applyNumberFormat="1" applyFill="1" applyBorder="1" applyAlignment="1">
      <alignment horizontal="center" vertical="center"/>
    </xf>
    <xf numFmtId="0" fontId="15" fillId="33" borderId="41" xfId="0" applyFont="1" applyFill="1" applyBorder="1" applyAlignment="1" applyProtection="1">
      <alignment vertical="top" wrapText="1"/>
      <protection/>
    </xf>
    <xf numFmtId="173" fontId="15" fillId="0" borderId="42" xfId="0" applyNumberFormat="1" applyFont="1" applyFill="1" applyBorder="1" applyAlignment="1" applyProtection="1">
      <alignment horizontal="center" vertical="center" wrapText="1"/>
      <protection/>
    </xf>
    <xf numFmtId="0" fontId="15" fillId="33" borderId="42" xfId="0" applyFont="1" applyFill="1" applyBorder="1" applyAlignment="1" applyProtection="1">
      <alignment horizontal="center" vertical="center" wrapText="1"/>
      <protection/>
    </xf>
    <xf numFmtId="173" fontId="15" fillId="33" borderId="42" xfId="0" applyNumberFormat="1" applyFont="1" applyFill="1" applyBorder="1" applyAlignment="1" applyProtection="1">
      <alignment horizontal="center" vertical="center" wrapText="1"/>
      <protection/>
    </xf>
    <xf numFmtId="173" fontId="15" fillId="33" borderId="39" xfId="0" applyNumberFormat="1" applyFont="1" applyFill="1" applyBorder="1" applyAlignment="1" applyProtection="1">
      <alignment horizontal="center" vertical="center" wrapText="1"/>
      <protection/>
    </xf>
    <xf numFmtId="0" fontId="15" fillId="33" borderId="40" xfId="0" applyFont="1" applyFill="1" applyBorder="1" applyAlignment="1" applyProtection="1">
      <alignment horizontal="center" vertical="center" wrapText="1"/>
      <protection/>
    </xf>
    <xf numFmtId="173" fontId="15" fillId="33" borderId="40" xfId="0" applyNumberFormat="1" applyFont="1" applyFill="1" applyBorder="1" applyAlignment="1" applyProtection="1">
      <alignment horizontal="center" vertical="center" wrapText="1"/>
      <protection/>
    </xf>
    <xf numFmtId="167" fontId="15" fillId="0" borderId="39" xfId="0" applyNumberFormat="1" applyFont="1" applyFill="1" applyBorder="1" applyAlignment="1" applyProtection="1">
      <alignment horizontal="center" vertical="center" wrapText="1"/>
      <protection/>
    </xf>
    <xf numFmtId="0" fontId="15" fillId="33" borderId="39" xfId="0" applyFont="1" applyFill="1"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173" fontId="15" fillId="33" borderId="41" xfId="0" applyNumberFormat="1" applyFont="1" applyFill="1" applyBorder="1" applyAlignment="1" applyProtection="1">
      <alignment horizontal="center" vertical="center" wrapText="1"/>
      <protection/>
    </xf>
    <xf numFmtId="0" fontId="16" fillId="10" borderId="0" xfId="0" applyFont="1" applyFill="1" applyBorder="1" applyAlignment="1" applyProtection="1">
      <alignment horizontal="center" vertical="center" wrapText="1"/>
      <protection/>
    </xf>
    <xf numFmtId="0" fontId="16" fillId="33" borderId="37"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0" fillId="0" borderId="0" xfId="0" applyFont="1" applyAlignment="1">
      <alignment/>
    </xf>
    <xf numFmtId="173" fontId="0" fillId="0" borderId="0" xfId="0" applyNumberFormat="1" applyFont="1" applyAlignment="1">
      <alignment/>
    </xf>
    <xf numFmtId="173" fontId="15" fillId="0" borderId="20" xfId="0" applyNumberFormat="1" applyFont="1" applyFill="1" applyBorder="1" applyAlignment="1" applyProtection="1">
      <alignment horizontal="left" vertical="top" wrapText="1"/>
      <protection/>
    </xf>
    <xf numFmtId="173" fontId="15" fillId="0" borderId="42" xfId="0" applyNumberFormat="1" applyFont="1" applyFill="1" applyBorder="1" applyAlignment="1" applyProtection="1">
      <alignment horizontal="left" vertical="top" wrapText="1"/>
      <protection/>
    </xf>
    <xf numFmtId="0" fontId="15" fillId="33" borderId="42" xfId="0" applyFont="1" applyFill="1" applyBorder="1" applyAlignment="1" applyProtection="1">
      <alignment horizontal="left" vertical="top" wrapText="1"/>
      <protection/>
    </xf>
    <xf numFmtId="173" fontId="15" fillId="0" borderId="42" xfId="0" applyNumberFormat="1" applyFont="1" applyFill="1" applyBorder="1" applyAlignment="1" applyProtection="1">
      <alignment horizontal="right" vertical="top" wrapText="1"/>
      <protection/>
    </xf>
    <xf numFmtId="173" fontId="15" fillId="0" borderId="44" xfId="0" applyNumberFormat="1" applyFont="1" applyFill="1" applyBorder="1" applyAlignment="1" applyProtection="1">
      <alignment horizontal="left" vertical="top" wrapText="1"/>
      <protection/>
    </xf>
    <xf numFmtId="173" fontId="15" fillId="0" borderId="39" xfId="0" applyNumberFormat="1" applyFont="1" applyFill="1" applyBorder="1" applyAlignment="1" applyProtection="1">
      <alignment horizontal="left" vertical="top" wrapText="1"/>
      <protection/>
    </xf>
    <xf numFmtId="0" fontId="15" fillId="33" borderId="39" xfId="0" applyFont="1" applyFill="1" applyBorder="1" applyAlignment="1" applyProtection="1">
      <alignment horizontal="left" vertical="top" wrapText="1"/>
      <protection/>
    </xf>
    <xf numFmtId="173" fontId="15" fillId="0" borderId="39" xfId="0" applyNumberFormat="1" applyFont="1" applyFill="1" applyBorder="1" applyAlignment="1" applyProtection="1">
      <alignment horizontal="right" vertical="top" wrapText="1"/>
      <protection/>
    </xf>
    <xf numFmtId="0" fontId="15" fillId="33" borderId="14" xfId="0" applyFont="1" applyFill="1" applyBorder="1" applyAlignment="1" applyProtection="1">
      <alignment horizontal="left" vertical="top" wrapText="1"/>
      <protection/>
    </xf>
    <xf numFmtId="0" fontId="15" fillId="0" borderId="39" xfId="0" applyFont="1" applyFill="1" applyBorder="1" applyAlignment="1" applyProtection="1">
      <alignment horizontal="left" vertical="top" wrapText="1"/>
      <protection/>
    </xf>
    <xf numFmtId="173" fontId="15" fillId="33" borderId="44" xfId="0" applyNumberFormat="1" applyFont="1" applyFill="1" applyBorder="1" applyAlignment="1" applyProtection="1">
      <alignment horizontal="left" vertical="top" wrapText="1"/>
      <protection/>
    </xf>
    <xf numFmtId="173" fontId="15" fillId="33" borderId="39" xfId="0" applyNumberFormat="1" applyFont="1" applyFill="1" applyBorder="1" applyAlignment="1" applyProtection="1">
      <alignment horizontal="left" vertical="top" wrapText="1"/>
      <protection/>
    </xf>
    <xf numFmtId="174" fontId="15" fillId="33" borderId="39" xfId="0" applyNumberFormat="1" applyFont="1" applyFill="1" applyBorder="1" applyAlignment="1" applyProtection="1">
      <alignment horizontal="left" vertical="top" wrapText="1"/>
      <protection/>
    </xf>
    <xf numFmtId="174" fontId="15" fillId="0" borderId="39" xfId="0" applyNumberFormat="1" applyFont="1" applyFill="1" applyBorder="1" applyAlignment="1" applyProtection="1">
      <alignment horizontal="left" vertical="top" wrapText="1"/>
      <protection/>
    </xf>
    <xf numFmtId="173" fontId="0" fillId="0" borderId="0" xfId="0" applyNumberFormat="1" applyAlignment="1">
      <alignment/>
    </xf>
    <xf numFmtId="173" fontId="15" fillId="33" borderId="39" xfId="0" applyNumberFormat="1" applyFont="1" applyFill="1" applyBorder="1" applyAlignment="1" applyProtection="1">
      <alignment vertical="top" wrapText="1"/>
      <protection/>
    </xf>
    <xf numFmtId="167" fontId="15" fillId="33" borderId="44" xfId="0" applyNumberFormat="1" applyFont="1" applyFill="1" applyBorder="1" applyAlignment="1" applyProtection="1">
      <alignment horizontal="left" vertical="top" wrapText="1"/>
      <protection/>
    </xf>
    <xf numFmtId="167" fontId="15" fillId="33" borderId="39" xfId="0" applyNumberFormat="1" applyFont="1" applyFill="1" applyBorder="1" applyAlignment="1" applyProtection="1">
      <alignment/>
      <protection/>
    </xf>
    <xf numFmtId="167" fontId="15" fillId="33" borderId="45" xfId="0" applyNumberFormat="1" applyFont="1" applyFill="1" applyBorder="1" applyAlignment="1" applyProtection="1">
      <alignment horizontal="left" vertical="top" wrapText="1"/>
      <protection/>
    </xf>
    <xf numFmtId="173" fontId="15" fillId="33" borderId="41" xfId="0" applyNumberFormat="1" applyFont="1" applyFill="1" applyBorder="1" applyAlignment="1" applyProtection="1">
      <alignment horizontal="left" vertical="top" wrapText="1"/>
      <protection/>
    </xf>
    <xf numFmtId="174" fontId="15" fillId="33" borderId="41" xfId="0" applyNumberFormat="1" applyFont="1" applyFill="1" applyBorder="1" applyAlignment="1" applyProtection="1">
      <alignment horizontal="left" vertical="top" wrapText="1"/>
      <protection/>
    </xf>
    <xf numFmtId="167" fontId="15" fillId="33" borderId="41" xfId="0" applyNumberFormat="1" applyFont="1" applyFill="1" applyBorder="1" applyAlignment="1" applyProtection="1">
      <alignment/>
      <protection/>
    </xf>
    <xf numFmtId="0" fontId="15" fillId="33" borderId="15" xfId="0" applyFont="1" applyFill="1" applyBorder="1" applyAlignment="1" applyProtection="1">
      <alignment horizontal="left" vertical="top" wrapText="1"/>
      <protection/>
    </xf>
    <xf numFmtId="0" fontId="16" fillId="33" borderId="37" xfId="0" applyFont="1" applyFill="1" applyBorder="1" applyAlignment="1" applyProtection="1">
      <alignment horizontal="left" vertical="top" wrapText="1"/>
      <protection/>
    </xf>
    <xf numFmtId="0" fontId="16" fillId="33" borderId="46" xfId="0" applyFont="1" applyFill="1" applyBorder="1" applyAlignment="1" applyProtection="1">
      <alignment horizontal="left" vertical="top" wrapText="1"/>
      <protection/>
    </xf>
    <xf numFmtId="0" fontId="16" fillId="33" borderId="43" xfId="0" applyFont="1" applyFill="1" applyBorder="1" applyAlignment="1" applyProtection="1">
      <alignment horizontal="left" vertical="top" wrapText="1"/>
      <protection/>
    </xf>
    <xf numFmtId="0" fontId="16" fillId="33" borderId="36" xfId="0" applyFont="1" applyFill="1" applyBorder="1" applyAlignment="1" applyProtection="1">
      <alignment horizontal="left" vertical="top" wrapText="1"/>
      <protection/>
    </xf>
    <xf numFmtId="173" fontId="15" fillId="10" borderId="0" xfId="0" applyNumberFormat="1" applyFont="1" applyFill="1" applyBorder="1" applyAlignment="1" applyProtection="1">
      <alignment vertical="top" wrapText="1"/>
      <protection/>
    </xf>
    <xf numFmtId="0" fontId="3" fillId="33" borderId="35" xfId="0" applyFont="1" applyFill="1" applyBorder="1" applyAlignment="1" applyProtection="1">
      <alignment horizontal="center" vertical="center" wrapText="1"/>
      <protection/>
    </xf>
    <xf numFmtId="172" fontId="15" fillId="33" borderId="13" xfId="0" applyNumberFormat="1" applyFont="1" applyFill="1" applyBorder="1" applyAlignment="1" applyProtection="1">
      <alignment horizontal="left"/>
      <protection locked="0"/>
    </xf>
    <xf numFmtId="0" fontId="33" fillId="33" borderId="12" xfId="53" applyFont="1" applyFill="1" applyBorder="1" applyAlignment="1" applyProtection="1">
      <alignment/>
      <protection locked="0"/>
    </xf>
    <xf numFmtId="0" fontId="15" fillId="33" borderId="11" xfId="0" applyFont="1" applyFill="1" applyBorder="1" applyAlignment="1" applyProtection="1">
      <alignment/>
      <protection locked="0"/>
    </xf>
    <xf numFmtId="0" fontId="70" fillId="33" borderId="12" xfId="53" applyFill="1" applyBorder="1" applyAlignment="1" applyProtection="1">
      <alignment/>
      <protection locked="0"/>
    </xf>
    <xf numFmtId="0" fontId="15" fillId="0" borderId="12" xfId="0" applyFont="1" applyFill="1" applyBorder="1" applyAlignment="1" applyProtection="1">
      <alignment/>
      <protection locked="0"/>
    </xf>
    <xf numFmtId="0" fontId="15" fillId="0" borderId="11" xfId="0" applyFont="1" applyFill="1" applyBorder="1" applyAlignment="1" applyProtection="1">
      <alignment/>
      <protection locked="0"/>
    </xf>
    <xf numFmtId="172" fontId="2" fillId="33" borderId="30" xfId="0" applyNumberFormat="1" applyFont="1" applyFill="1" applyBorder="1" applyAlignment="1" applyProtection="1">
      <alignment horizontal="left"/>
      <protection locked="0"/>
    </xf>
    <xf numFmtId="0" fontId="91" fillId="0" borderId="10" xfId="0" applyFont="1" applyBorder="1" applyAlignment="1">
      <alignment horizontal="left" vertical="center" wrapText="1"/>
    </xf>
    <xf numFmtId="0" fontId="2" fillId="33" borderId="18" xfId="0" applyFont="1" applyFill="1" applyBorder="1" applyAlignment="1" applyProtection="1">
      <alignment/>
      <protection locked="0"/>
    </xf>
    <xf numFmtId="0" fontId="70" fillId="33" borderId="10" xfId="53" applyFill="1" applyBorder="1" applyAlignment="1" applyProtection="1">
      <alignment vertical="top" wrapText="1"/>
      <protection locked="0"/>
    </xf>
    <xf numFmtId="0" fontId="15" fillId="33" borderId="10" xfId="0" applyFont="1" applyFill="1" applyBorder="1" applyAlignment="1" applyProtection="1">
      <alignment vertical="top" wrapText="1"/>
      <protection locked="0"/>
    </xf>
    <xf numFmtId="17" fontId="15" fillId="33" borderId="13" xfId="0" applyNumberFormat="1" applyFont="1" applyFill="1" applyBorder="1" applyAlignment="1" applyProtection="1">
      <alignment horizontal="left"/>
      <protection/>
    </xf>
    <xf numFmtId="17" fontId="15" fillId="33" borderId="12" xfId="0" applyNumberFormat="1" applyFont="1" applyFill="1" applyBorder="1" applyAlignment="1" applyProtection="1">
      <alignment horizontal="left"/>
      <protection/>
    </xf>
    <xf numFmtId="0" fontId="2" fillId="33" borderId="12" xfId="0" applyFont="1" applyFill="1" applyBorder="1" applyAlignment="1" applyProtection="1">
      <alignment horizontal="left"/>
      <protection/>
    </xf>
    <xf numFmtId="17" fontId="2" fillId="33" borderId="12" xfId="0" applyNumberFormat="1" applyFont="1" applyFill="1" applyBorder="1" applyAlignment="1" applyProtection="1">
      <alignment horizontal="left"/>
      <protection/>
    </xf>
    <xf numFmtId="1" fontId="2" fillId="33" borderId="10" xfId="0" applyNumberFormat="1" applyFont="1" applyFill="1" applyBorder="1" applyAlignment="1" applyProtection="1">
      <alignment horizontal="left" wrapText="1"/>
      <protection locked="0"/>
    </xf>
    <xf numFmtId="17" fontId="2" fillId="33" borderId="12" xfId="0" applyNumberFormat="1" applyFont="1" applyFill="1" applyBorder="1" applyAlignment="1" applyProtection="1">
      <alignment vertical="top" wrapText="1"/>
      <protection/>
    </xf>
    <xf numFmtId="167" fontId="2" fillId="33" borderId="21" xfId="0" applyNumberFormat="1" applyFont="1" applyFill="1" applyBorder="1" applyAlignment="1" applyProtection="1">
      <alignment vertical="top" wrapText="1"/>
      <protection/>
    </xf>
    <xf numFmtId="17" fontId="2" fillId="33" borderId="11" xfId="0" applyNumberFormat="1" applyFont="1" applyFill="1" applyBorder="1" applyAlignment="1" applyProtection="1">
      <alignment vertical="top" wrapText="1"/>
      <protection/>
    </xf>
    <xf numFmtId="0" fontId="92" fillId="10" borderId="0" xfId="0" applyFont="1" applyFill="1" applyBorder="1" applyAlignment="1" applyProtection="1">
      <alignment horizontal="left" vertical="top" wrapText="1"/>
      <protection/>
    </xf>
    <xf numFmtId="17" fontId="2" fillId="33" borderId="33" xfId="0" applyNumberFormat="1" applyFont="1" applyFill="1" applyBorder="1" applyAlignment="1" applyProtection="1">
      <alignment vertical="top" wrapText="1"/>
      <protection/>
    </xf>
    <xf numFmtId="0" fontId="1" fillId="10" borderId="29"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8" fillId="10" borderId="26" xfId="0" applyFont="1" applyFill="1" applyBorder="1" applyAlignment="1" applyProtection="1">
      <alignment vertical="top" wrapText="1"/>
      <protection/>
    </xf>
    <xf numFmtId="0" fontId="78" fillId="33" borderId="17" xfId="0" applyFont="1" applyFill="1" applyBorder="1" applyAlignment="1" applyProtection="1">
      <alignment vertical="top" wrapText="1"/>
      <protection/>
    </xf>
    <xf numFmtId="0" fontId="78" fillId="10" borderId="25" xfId="0" applyFont="1" applyFill="1" applyBorder="1" applyAlignment="1" applyProtection="1">
      <alignment vertical="top" wrapText="1"/>
      <protection/>
    </xf>
    <xf numFmtId="0" fontId="78" fillId="33" borderId="12" xfId="0" applyFont="1" applyFill="1" applyBorder="1" applyAlignment="1" applyProtection="1">
      <alignment vertical="top" wrapText="1"/>
      <protection/>
    </xf>
    <xf numFmtId="0" fontId="78" fillId="0" borderId="12" xfId="0" applyFont="1" applyFill="1" applyBorder="1" applyAlignment="1" applyProtection="1">
      <alignment vertical="top" wrapText="1"/>
      <protection/>
    </xf>
    <xf numFmtId="0" fontId="0" fillId="0" borderId="0" xfId="0" applyAlignment="1">
      <alignment wrapText="1"/>
    </xf>
    <xf numFmtId="0" fontId="15" fillId="0" borderId="10" xfId="0" applyFont="1" applyFill="1" applyBorder="1" applyAlignment="1">
      <alignment wrapText="1"/>
    </xf>
    <xf numFmtId="0" fontId="15" fillId="0" borderId="10" xfId="0" applyFont="1" applyFill="1" applyBorder="1" applyAlignment="1">
      <alignment vertical="top" wrapText="1"/>
    </xf>
    <xf numFmtId="0" fontId="78" fillId="33" borderId="10" xfId="0" applyFont="1" applyFill="1" applyBorder="1" applyAlignment="1">
      <alignment horizontal="left" vertical="top" wrapText="1"/>
    </xf>
    <xf numFmtId="0" fontId="84" fillId="0" borderId="29" xfId="0" applyFont="1" applyFill="1" applyBorder="1" applyAlignment="1">
      <alignment horizontal="left" vertical="top" wrapText="1"/>
    </xf>
    <xf numFmtId="0" fontId="15" fillId="0" borderId="10" xfId="0" applyFont="1" applyFill="1" applyBorder="1" applyAlignment="1">
      <alignment vertical="top"/>
    </xf>
    <xf numFmtId="3" fontId="0" fillId="33" borderId="10" xfId="0" applyNumberFormat="1" applyFill="1" applyBorder="1" applyAlignment="1">
      <alignment vertical="center" wrapText="1"/>
    </xf>
    <xf numFmtId="3" fontId="0" fillId="33" borderId="30" xfId="0" applyNumberFormat="1" applyFill="1" applyBorder="1" applyAlignment="1">
      <alignment vertical="center" wrapText="1"/>
    </xf>
    <xf numFmtId="49" fontId="15" fillId="10" borderId="26" xfId="0" applyNumberFormat="1" applyFont="1" applyFill="1" applyBorder="1" applyAlignment="1">
      <alignment horizontal="left" vertical="top" wrapText="1"/>
    </xf>
    <xf numFmtId="173" fontId="15" fillId="0" borderId="47" xfId="0" applyNumberFormat="1" applyFont="1" applyFill="1" applyBorder="1" applyAlignment="1" applyProtection="1">
      <alignment horizontal="center" vertical="center" wrapText="1"/>
      <protection/>
    </xf>
    <xf numFmtId="173" fontId="15" fillId="0" borderId="48" xfId="0" applyNumberFormat="1" applyFont="1" applyFill="1" applyBorder="1" applyAlignment="1" applyProtection="1">
      <alignment horizontal="center" vertical="center" wrapText="1"/>
      <protection/>
    </xf>
    <xf numFmtId="173" fontId="15" fillId="0" borderId="49" xfId="0" applyNumberFormat="1" applyFont="1" applyFill="1" applyBorder="1" applyAlignment="1" applyProtection="1">
      <alignment horizontal="center" vertical="center" wrapText="1"/>
      <protection/>
    </xf>
    <xf numFmtId="0" fontId="78" fillId="10" borderId="0" xfId="0" applyFont="1" applyFill="1" applyBorder="1" applyAlignment="1" applyProtection="1">
      <alignment horizontal="left" vertical="center" wrapText="1"/>
      <protection/>
    </xf>
    <xf numFmtId="0" fontId="78" fillId="33" borderId="15" xfId="0" applyFont="1" applyFill="1" applyBorder="1" applyAlignment="1" applyProtection="1">
      <alignment vertical="top" wrapText="1"/>
      <protection/>
    </xf>
    <xf numFmtId="167" fontId="78" fillId="33" borderId="21" xfId="0" applyNumberFormat="1" applyFont="1" applyFill="1" applyBorder="1" applyAlignment="1" applyProtection="1">
      <alignment vertical="top" wrapText="1"/>
      <protection/>
    </xf>
    <xf numFmtId="0" fontId="78" fillId="33" borderId="14" xfId="0" applyFont="1" applyFill="1" applyBorder="1" applyAlignment="1" applyProtection="1">
      <alignment vertical="top" wrapText="1"/>
      <protection/>
    </xf>
    <xf numFmtId="0" fontId="78" fillId="33" borderId="34" xfId="0" applyFont="1" applyFill="1" applyBorder="1" applyAlignment="1" applyProtection="1">
      <alignment vertical="top" wrapText="1"/>
      <protection/>
    </xf>
    <xf numFmtId="0" fontId="87" fillId="33" borderId="35" xfId="0" applyFont="1" applyFill="1" applyBorder="1" applyAlignment="1" applyProtection="1">
      <alignment horizontal="right" vertical="center" wrapText="1"/>
      <protection/>
    </xf>
    <xf numFmtId="0" fontId="78" fillId="10" borderId="0" xfId="0" applyFont="1" applyFill="1" applyBorder="1" applyAlignment="1" applyProtection="1">
      <alignment vertical="top" wrapText="1"/>
      <protection/>
    </xf>
    <xf numFmtId="0" fontId="87" fillId="33" borderId="10" xfId="0" applyFont="1" applyFill="1" applyBorder="1" applyAlignment="1" applyProtection="1">
      <alignment horizontal="center"/>
      <protection/>
    </xf>
    <xf numFmtId="167" fontId="15" fillId="10" borderId="0" xfId="0" applyNumberFormat="1" applyFont="1" applyFill="1" applyBorder="1" applyAlignment="1" applyProtection="1">
      <alignment horizontal="left" vertical="top" wrapText="1"/>
      <protection/>
    </xf>
    <xf numFmtId="0" fontId="2" fillId="33" borderId="12" xfId="0" applyFont="1" applyFill="1" applyBorder="1" applyAlignment="1" applyProtection="1">
      <alignment horizontal="left" wrapText="1"/>
      <protection/>
    </xf>
    <xf numFmtId="0" fontId="15" fillId="36" borderId="41" xfId="0" applyFont="1" applyFill="1" applyBorder="1" applyAlignment="1" applyProtection="1">
      <alignment vertical="top" wrapText="1"/>
      <protection/>
    </xf>
    <xf numFmtId="0" fontId="15" fillId="36" borderId="39" xfId="0" applyFont="1" applyFill="1" applyBorder="1" applyAlignment="1" applyProtection="1">
      <alignment vertical="top" wrapText="1"/>
      <protection/>
    </xf>
    <xf numFmtId="0" fontId="15" fillId="36" borderId="42" xfId="0" applyFont="1" applyFill="1" applyBorder="1" applyAlignment="1" applyProtection="1">
      <alignment vertical="top" wrapText="1"/>
      <protection/>
    </xf>
    <xf numFmtId="0" fontId="15" fillId="36" borderId="40" xfId="0" applyFont="1" applyFill="1" applyBorder="1" applyAlignment="1" applyProtection="1">
      <alignment vertical="top" wrapText="1"/>
      <protection/>
    </xf>
    <xf numFmtId="0" fontId="0" fillId="36" borderId="42" xfId="0" applyFill="1" applyBorder="1" applyAlignment="1">
      <alignment/>
    </xf>
    <xf numFmtId="0" fontId="15" fillId="36" borderId="40" xfId="0" applyFont="1" applyFill="1" applyBorder="1" applyAlignment="1" applyProtection="1">
      <alignment vertical="center" wrapText="1"/>
      <protection/>
    </xf>
    <xf numFmtId="0" fontId="15" fillId="36" borderId="39" xfId="0" applyFont="1" applyFill="1" applyBorder="1" applyAlignment="1" applyProtection="1">
      <alignment vertical="center" wrapText="1"/>
      <protection/>
    </xf>
    <xf numFmtId="0" fontId="15" fillId="36" borderId="38" xfId="0" applyFont="1" applyFill="1" applyBorder="1" applyAlignment="1" applyProtection="1">
      <alignment vertical="top" wrapText="1"/>
      <protection/>
    </xf>
    <xf numFmtId="0" fontId="15" fillId="36" borderId="50" xfId="0" applyFont="1" applyFill="1" applyBorder="1" applyAlignment="1" applyProtection="1">
      <alignment horizontal="center" vertical="center" wrapText="1"/>
      <protection/>
    </xf>
    <xf numFmtId="0" fontId="15" fillId="36" borderId="51" xfId="0" applyFont="1" applyFill="1" applyBorder="1" applyAlignment="1" applyProtection="1">
      <alignment horizontal="center" vertical="center" wrapText="1"/>
      <protection/>
    </xf>
    <xf numFmtId="0" fontId="15" fillId="36" borderId="52" xfId="0" applyFont="1" applyFill="1" applyBorder="1" applyAlignment="1" applyProtection="1">
      <alignment horizontal="center" vertical="center" wrapText="1"/>
      <protection/>
    </xf>
    <xf numFmtId="0" fontId="15" fillId="36" borderId="41" xfId="0" applyFont="1" applyFill="1" applyBorder="1" applyAlignment="1" applyProtection="1">
      <alignment horizontal="center" vertical="center" wrapText="1"/>
      <protection/>
    </xf>
    <xf numFmtId="0" fontId="15" fillId="36" borderId="39" xfId="0" applyFont="1" applyFill="1" applyBorder="1" applyAlignment="1" applyProtection="1">
      <alignment horizontal="center" vertical="center" wrapText="1"/>
      <protection/>
    </xf>
    <xf numFmtId="0" fontId="15" fillId="36" borderId="38" xfId="0" applyFont="1" applyFill="1" applyBorder="1" applyAlignment="1" applyProtection="1">
      <alignment horizontal="center" vertical="center" wrapText="1"/>
      <protection/>
    </xf>
    <xf numFmtId="0" fontId="15" fillId="36" borderId="42" xfId="0" applyFont="1" applyFill="1" applyBorder="1" applyAlignment="1" applyProtection="1">
      <alignment horizontal="center" vertical="center" wrapText="1"/>
      <protection/>
    </xf>
    <xf numFmtId="0" fontId="15" fillId="36" borderId="41" xfId="0" applyFont="1" applyFill="1" applyBorder="1" applyAlignment="1" applyProtection="1">
      <alignment horizontal="left" vertical="top" wrapText="1"/>
      <protection/>
    </xf>
    <xf numFmtId="0" fontId="15" fillId="36" borderId="39" xfId="0" applyFont="1" applyFill="1" applyBorder="1" applyAlignment="1" applyProtection="1">
      <alignment horizontal="left" vertical="top" wrapText="1"/>
      <protection/>
    </xf>
    <xf numFmtId="0" fontId="15" fillId="36" borderId="42" xfId="0" applyFont="1" applyFill="1" applyBorder="1" applyAlignment="1" applyProtection="1">
      <alignment horizontal="left" vertical="top" wrapText="1"/>
      <protection/>
    </xf>
    <xf numFmtId="0" fontId="2" fillId="33" borderId="18" xfId="0" applyFont="1" applyFill="1" applyBorder="1" applyAlignment="1" applyProtection="1">
      <alignment horizontal="left"/>
      <protection/>
    </xf>
    <xf numFmtId="0" fontId="2" fillId="33" borderId="17" xfId="0" applyFont="1" applyFill="1" applyBorder="1" applyAlignment="1" applyProtection="1">
      <alignment horizontal="left"/>
      <protection/>
    </xf>
    <xf numFmtId="0" fontId="3" fillId="10" borderId="25" xfId="0" applyFont="1" applyFill="1" applyBorder="1" applyAlignment="1" applyProtection="1">
      <alignment horizontal="right" wrapText="1"/>
      <protection/>
    </xf>
    <xf numFmtId="0" fontId="3" fillId="10" borderId="2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5" xfId="0" applyFont="1" applyFill="1" applyBorder="1" applyAlignment="1" applyProtection="1">
      <alignment horizontal="right" vertical="top" wrapText="1"/>
      <protection/>
    </xf>
    <xf numFmtId="0" fontId="3" fillId="10" borderId="26"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3" fontId="2" fillId="33" borderId="53" xfId="0" applyNumberFormat="1" applyFont="1" applyFill="1" applyBorder="1" applyAlignment="1" applyProtection="1">
      <alignment vertical="top" wrapText="1"/>
      <protection locked="0"/>
    </xf>
    <xf numFmtId="3" fontId="2" fillId="33" borderId="32" xfId="0" applyNumberFormat="1" applyFont="1" applyFill="1" applyBorder="1" applyAlignment="1" applyProtection="1">
      <alignment vertical="top" wrapText="1"/>
      <protection locked="0"/>
    </xf>
    <xf numFmtId="0" fontId="2" fillId="33" borderId="53" xfId="0" applyFont="1" applyFill="1" applyBorder="1" applyAlignment="1" applyProtection="1">
      <alignment vertical="top" wrapText="1"/>
      <protection locked="0"/>
    </xf>
    <xf numFmtId="0" fontId="2" fillId="33" borderId="32"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8"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4" fillId="33" borderId="53"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14" fillId="33" borderId="32"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10" fillId="10" borderId="0" xfId="0" applyFont="1" applyFill="1" applyBorder="1" applyAlignment="1" applyProtection="1">
      <alignment horizontal="center"/>
      <protection/>
    </xf>
    <xf numFmtId="0" fontId="10" fillId="10" borderId="25"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87" fillId="10" borderId="0" xfId="0" applyFont="1" applyFill="1" applyBorder="1" applyAlignment="1" applyProtection="1">
      <alignment horizontal="left" vertical="center" wrapText="1"/>
      <protection/>
    </xf>
    <xf numFmtId="0" fontId="2" fillId="0" borderId="5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173" fontId="78" fillId="33" borderId="53" xfId="0" applyNumberFormat="1" applyFont="1" applyFill="1" applyBorder="1" applyAlignment="1" applyProtection="1">
      <alignment horizontal="center" vertical="top" wrapText="1"/>
      <protection locked="0"/>
    </xf>
    <xf numFmtId="173" fontId="78" fillId="33" borderId="32" xfId="0" applyNumberFormat="1" applyFont="1" applyFill="1" applyBorder="1" applyAlignment="1" applyProtection="1">
      <alignment horizontal="center" vertical="top" wrapText="1"/>
      <protection locked="0"/>
    </xf>
    <xf numFmtId="0" fontId="87" fillId="33" borderId="53" xfId="0" applyFont="1" applyFill="1" applyBorder="1" applyAlignment="1" applyProtection="1">
      <alignment horizontal="center" vertical="top" wrapText="1"/>
      <protection/>
    </xf>
    <xf numFmtId="0" fontId="87" fillId="33" borderId="32" xfId="0" applyFont="1" applyFill="1" applyBorder="1" applyAlignment="1" applyProtection="1">
      <alignment horizontal="center" vertical="top" wrapText="1"/>
      <protection/>
    </xf>
    <xf numFmtId="0" fontId="90" fillId="0" borderId="18" xfId="0" applyFont="1" applyFill="1" applyBorder="1" applyAlignment="1">
      <alignment horizontal="center" vertical="center" wrapText="1"/>
    </xf>
    <xf numFmtId="0" fontId="90" fillId="0" borderId="31" xfId="0" applyFont="1" applyFill="1" applyBorder="1" applyAlignment="1">
      <alignment horizontal="center" vertical="center" wrapText="1"/>
    </xf>
    <xf numFmtId="0" fontId="15" fillId="33" borderId="11"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0" fontId="15" fillId="33" borderId="33" xfId="0" applyFont="1" applyFill="1" applyBorder="1" applyAlignment="1" applyProtection="1">
      <alignment horizontal="center" vertical="center" wrapText="1"/>
      <protection/>
    </xf>
    <xf numFmtId="0" fontId="90" fillId="0" borderId="36" xfId="0" applyFont="1" applyFill="1" applyBorder="1" applyAlignment="1">
      <alignment horizontal="center" vertical="center" wrapText="1"/>
    </xf>
    <xf numFmtId="0" fontId="90" fillId="0" borderId="54" xfId="0" applyFont="1" applyFill="1" applyBorder="1" applyAlignment="1">
      <alignment horizontal="center" vertical="center" wrapText="1"/>
    </xf>
    <xf numFmtId="0" fontId="15" fillId="33" borderId="45" xfId="0" applyFont="1" applyFill="1" applyBorder="1" applyAlignment="1" applyProtection="1">
      <alignment horizontal="center" vertical="center" wrapText="1"/>
      <protection/>
    </xf>
    <xf numFmtId="0" fontId="15" fillId="33" borderId="44" xfId="0" applyFont="1" applyFill="1" applyBorder="1" applyAlignment="1" applyProtection="1">
      <alignment horizontal="center" vertical="center" wrapText="1"/>
      <protection/>
    </xf>
    <xf numFmtId="0" fontId="15" fillId="33" borderId="55" xfId="0" applyFont="1" applyFill="1" applyBorder="1" applyAlignment="1" applyProtection="1">
      <alignment horizontal="center" vertical="center" wrapText="1"/>
      <protection/>
    </xf>
    <xf numFmtId="0" fontId="90" fillId="0" borderId="56" xfId="0" applyFont="1" applyFill="1" applyBorder="1" applyAlignment="1">
      <alignment horizontal="center" vertical="center" wrapText="1"/>
    </xf>
    <xf numFmtId="0" fontId="15" fillId="33" borderId="37" xfId="0" applyFont="1" applyFill="1" applyBorder="1" applyAlignment="1" applyProtection="1">
      <alignment horizontal="center" vertical="center" wrapText="1"/>
      <protection/>
    </xf>
    <xf numFmtId="0" fontId="15" fillId="33" borderId="57" xfId="0" applyFont="1" applyFill="1" applyBorder="1" applyAlignment="1" applyProtection="1">
      <alignment horizontal="center" vertical="center" wrapText="1"/>
      <protection/>
    </xf>
    <xf numFmtId="0" fontId="15" fillId="33" borderId="58" xfId="0" applyFont="1" applyFill="1" applyBorder="1" applyAlignment="1" applyProtection="1">
      <alignment horizontal="center" vertical="center" wrapText="1"/>
      <protection/>
    </xf>
    <xf numFmtId="49" fontId="15" fillId="10" borderId="26" xfId="0" applyNumberFormat="1" applyFont="1" applyFill="1" applyBorder="1" applyAlignment="1">
      <alignment horizontal="left" vertical="top" wrapText="1"/>
    </xf>
    <xf numFmtId="0" fontId="16" fillId="10" borderId="0" xfId="0" applyFont="1" applyFill="1" applyBorder="1" applyAlignment="1" applyProtection="1">
      <alignment horizontal="left" vertical="top" wrapText="1"/>
      <protection/>
    </xf>
    <xf numFmtId="0" fontId="15" fillId="33" borderId="15"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0" fontId="15" fillId="33" borderId="59" xfId="0" applyFont="1" applyFill="1" applyBorder="1" applyAlignment="1" applyProtection="1">
      <alignment horizontal="center" vertical="center" wrapText="1"/>
      <protection/>
    </xf>
    <xf numFmtId="0" fontId="15" fillId="33" borderId="60" xfId="0" applyFont="1" applyFill="1" applyBorder="1" applyAlignment="1" applyProtection="1">
      <alignment horizontal="center" vertical="center" wrapText="1"/>
      <protection/>
    </xf>
    <xf numFmtId="0" fontId="15" fillId="10" borderId="25"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6" xfId="0" applyFont="1" applyFill="1" applyBorder="1" applyAlignment="1" applyProtection="1">
      <alignment horizontal="left"/>
      <protection/>
    </xf>
    <xf numFmtId="0" fontId="11" fillId="10" borderId="0" xfId="0" applyFont="1" applyFill="1" applyBorder="1" applyAlignment="1" applyProtection="1">
      <alignment horizontal="left" vertical="center" wrapText="1"/>
      <protection/>
    </xf>
    <xf numFmtId="0" fontId="78" fillId="0" borderId="36" xfId="0" applyFont="1" applyFill="1" applyBorder="1" applyAlignment="1">
      <alignment horizontal="center" vertical="center" wrapText="1"/>
    </xf>
    <xf numFmtId="0" fontId="78" fillId="0" borderId="54"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173" fontId="0" fillId="0" borderId="43" xfId="0" applyNumberFormat="1" applyFill="1" applyBorder="1" applyAlignment="1">
      <alignment horizontal="center" vertical="center"/>
    </xf>
    <xf numFmtId="173" fontId="0" fillId="0" borderId="61" xfId="0" applyNumberFormat="1" applyFill="1" applyBorder="1" applyAlignment="1">
      <alignment horizontal="center" vertical="center"/>
    </xf>
    <xf numFmtId="173" fontId="0" fillId="0" borderId="62" xfId="0" applyNumberFormat="1" applyFill="1" applyBorder="1" applyAlignment="1">
      <alignment horizontal="center" vertical="center"/>
    </xf>
    <xf numFmtId="0" fontId="78" fillId="0" borderId="59" xfId="0" applyFont="1" applyFill="1" applyBorder="1" applyAlignment="1">
      <alignment horizontal="center" wrapText="1"/>
    </xf>
    <xf numFmtId="0" fontId="78" fillId="0" borderId="14" xfId="0" applyFont="1" applyFill="1" applyBorder="1" applyAlignment="1">
      <alignment horizontal="center" wrapText="1"/>
    </xf>
    <xf numFmtId="0" fontId="78" fillId="0" borderId="16" xfId="0" applyFont="1" applyFill="1" applyBorder="1" applyAlignment="1">
      <alignment horizontal="center" wrapText="1"/>
    </xf>
    <xf numFmtId="0" fontId="15" fillId="33" borderId="26" xfId="0" applyFont="1" applyFill="1" applyBorder="1" applyAlignment="1" applyProtection="1">
      <alignment horizontal="center" vertical="top" wrapText="1"/>
      <protection/>
    </xf>
    <xf numFmtId="0" fontId="15" fillId="33" borderId="60" xfId="0" applyFont="1" applyFill="1" applyBorder="1" applyAlignment="1" applyProtection="1">
      <alignment horizontal="center" vertical="top" wrapText="1"/>
      <protection/>
    </xf>
    <xf numFmtId="0" fontId="15" fillId="33" borderId="44" xfId="0" applyFont="1" applyFill="1" applyBorder="1" applyAlignment="1" applyProtection="1">
      <alignment horizontal="center" vertical="top" wrapText="1"/>
      <protection/>
    </xf>
    <xf numFmtId="0" fontId="15" fillId="33" borderId="20" xfId="0" applyFont="1" applyFill="1" applyBorder="1" applyAlignment="1" applyProtection="1">
      <alignment horizontal="center" vertical="top" wrapText="1"/>
      <protection/>
    </xf>
    <xf numFmtId="0" fontId="78" fillId="0" borderId="22" xfId="0" applyFont="1" applyFill="1" applyBorder="1" applyAlignment="1">
      <alignment horizontal="center" vertical="center" wrapText="1"/>
    </xf>
    <xf numFmtId="0" fontId="78" fillId="0" borderId="25"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56" xfId="0" applyFont="1" applyFill="1" applyBorder="1" applyAlignment="1">
      <alignment horizontal="center" vertical="center" wrapText="1"/>
    </xf>
    <xf numFmtId="0" fontId="15" fillId="0" borderId="37" xfId="0" applyFont="1" applyFill="1" applyBorder="1" applyAlignment="1" applyProtection="1">
      <alignment horizontal="center" vertical="center" wrapText="1"/>
      <protection/>
    </xf>
    <xf numFmtId="0" fontId="15" fillId="0" borderId="58" xfId="0" applyFont="1" applyFill="1" applyBorder="1" applyAlignment="1" applyProtection="1">
      <alignment horizontal="center" vertical="center" wrapText="1"/>
      <protection/>
    </xf>
    <xf numFmtId="0" fontId="78" fillId="0" borderId="36" xfId="0" applyFont="1" applyFill="1" applyBorder="1" applyAlignment="1">
      <alignment horizontal="center" wrapText="1"/>
    </xf>
    <xf numFmtId="0" fontId="78" fillId="0" borderId="54" xfId="0" applyFont="1" applyFill="1" applyBorder="1" applyAlignment="1">
      <alignment horizontal="center" wrapText="1"/>
    </xf>
    <xf numFmtId="0" fontId="15" fillId="36" borderId="43" xfId="0" applyFont="1" applyFill="1" applyBorder="1" applyAlignment="1" applyProtection="1">
      <alignment horizontal="center" vertical="center" wrapText="1"/>
      <protection/>
    </xf>
    <xf numFmtId="0" fontId="15" fillId="36" borderId="61"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wrapText="1"/>
      <protection/>
    </xf>
    <xf numFmtId="0" fontId="15" fillId="36" borderId="62" xfId="0" applyFont="1" applyFill="1" applyBorder="1" applyAlignment="1" applyProtection="1">
      <alignment horizontal="center" vertical="center" wrapText="1"/>
      <protection/>
    </xf>
    <xf numFmtId="173" fontId="15" fillId="0" borderId="43" xfId="0" applyNumberFormat="1" applyFont="1" applyFill="1" applyBorder="1" applyAlignment="1" applyProtection="1">
      <alignment horizontal="center" vertical="center" wrapText="1"/>
      <protection/>
    </xf>
    <xf numFmtId="173" fontId="15" fillId="0" borderId="61" xfId="0" applyNumberFormat="1" applyFont="1" applyFill="1" applyBorder="1" applyAlignment="1" applyProtection="1">
      <alignment horizontal="center" vertical="center" wrapText="1"/>
      <protection/>
    </xf>
    <xf numFmtId="173" fontId="15" fillId="0" borderId="62" xfId="0" applyNumberFormat="1"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top" wrapText="1"/>
      <protection/>
    </xf>
    <xf numFmtId="0" fontId="15" fillId="33" borderId="57" xfId="0" applyFont="1" applyFill="1" applyBorder="1" applyAlignment="1" applyProtection="1">
      <alignment horizontal="center" vertical="top" wrapText="1"/>
      <protection/>
    </xf>
    <xf numFmtId="0" fontId="15" fillId="33" borderId="58" xfId="0" applyFont="1" applyFill="1" applyBorder="1" applyAlignment="1" applyProtection="1">
      <alignment horizontal="center" vertical="top" wrapText="1"/>
      <protection/>
    </xf>
    <xf numFmtId="0" fontId="15" fillId="0" borderId="43" xfId="0" applyFont="1" applyFill="1" applyBorder="1" applyAlignment="1" applyProtection="1">
      <alignment horizontal="center" vertical="center" wrapText="1"/>
      <protection/>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 fillId="0" borderId="0" xfId="0" applyFont="1" applyFill="1" applyBorder="1" applyAlignment="1" applyProtection="1">
      <alignment vertical="top" wrapText="1"/>
      <protection/>
    </xf>
    <xf numFmtId="0" fontId="78" fillId="33" borderId="63" xfId="0" applyFont="1" applyFill="1" applyBorder="1" applyAlignment="1" applyProtection="1">
      <alignment horizontal="left" vertical="top" wrapText="1"/>
      <protection/>
    </xf>
    <xf numFmtId="0" fontId="78" fillId="33" borderId="64" xfId="0" applyFont="1" applyFill="1" applyBorder="1" applyAlignment="1" applyProtection="1">
      <alignment horizontal="left" vertical="top" wrapText="1"/>
      <protection/>
    </xf>
    <xf numFmtId="0" fontId="78" fillId="33" borderId="65" xfId="0" applyFont="1" applyFill="1" applyBorder="1" applyAlignment="1" applyProtection="1">
      <alignment horizontal="left" vertical="top" wrapText="1"/>
      <protection/>
    </xf>
    <xf numFmtId="0" fontId="78" fillId="33" borderId="66" xfId="0" applyFont="1" applyFill="1" applyBorder="1" applyAlignment="1" applyProtection="1">
      <alignment horizontal="left" vertical="top" wrapText="1"/>
      <protection/>
    </xf>
    <xf numFmtId="0" fontId="16" fillId="33" borderId="35" xfId="0" applyFont="1" applyFill="1" applyBorder="1" applyAlignment="1" applyProtection="1">
      <alignment horizontal="center" vertical="top" wrapText="1"/>
      <protection/>
    </xf>
    <xf numFmtId="0" fontId="16" fillId="33" borderId="21" xfId="0" applyFont="1" applyFill="1" applyBorder="1" applyAlignment="1" applyProtection="1">
      <alignment horizontal="center" vertical="top" wrapText="1"/>
      <protection/>
    </xf>
    <xf numFmtId="0" fontId="87" fillId="10" borderId="0" xfId="0" applyFont="1" applyFill="1" applyAlignment="1">
      <alignment horizontal="left"/>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3" fillId="10" borderId="0" xfId="0" applyFont="1" applyFill="1" applyAlignment="1">
      <alignment horizontal="left"/>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0" borderId="53"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15" fillId="0" borderId="32"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5" fillId="10" borderId="0" xfId="0" applyFont="1" applyFill="1" applyBorder="1" applyAlignment="1" applyProtection="1">
      <alignment horizontal="center"/>
      <protection/>
    </xf>
    <xf numFmtId="0" fontId="78" fillId="0" borderId="65" xfId="0" applyFont="1" applyFill="1" applyBorder="1" applyAlignment="1" applyProtection="1">
      <alignment vertical="top" wrapText="1"/>
      <protection/>
    </xf>
    <xf numFmtId="0" fontId="78" fillId="0" borderId="66" xfId="0" applyFont="1" applyFill="1" applyBorder="1" applyAlignment="1" applyProtection="1">
      <alignment vertical="top" wrapText="1"/>
      <protection/>
    </xf>
    <xf numFmtId="0" fontId="78" fillId="33" borderId="67" xfId="0" applyFont="1" applyFill="1" applyBorder="1" applyAlignment="1" applyProtection="1">
      <alignment vertical="top" wrapText="1"/>
      <protection/>
    </xf>
    <xf numFmtId="0" fontId="78" fillId="33" borderId="68" xfId="0" applyFont="1" applyFill="1" applyBorder="1" applyAlignment="1" applyProtection="1">
      <alignment vertical="top" wrapText="1"/>
      <protection/>
    </xf>
    <xf numFmtId="0" fontId="78" fillId="0" borderId="63" xfId="0" applyFont="1" applyFill="1" applyBorder="1" applyAlignment="1" applyProtection="1">
      <alignment horizontal="left" vertical="top" wrapText="1"/>
      <protection/>
    </xf>
    <xf numFmtId="0" fontId="78" fillId="0" borderId="64"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87" fillId="10" borderId="0" xfId="0" applyFont="1" applyFill="1" applyAlignment="1">
      <alignment horizontal="left" wrapText="1"/>
    </xf>
    <xf numFmtId="0" fontId="15" fillId="0" borderId="67" xfId="0" applyFont="1" applyFill="1" applyBorder="1" applyAlignment="1" applyProtection="1">
      <alignment vertical="top" wrapText="1"/>
      <protection/>
    </xf>
    <xf numFmtId="0" fontId="15" fillId="0" borderId="68" xfId="0" applyFont="1" applyFill="1" applyBorder="1" applyAlignment="1" applyProtection="1">
      <alignment vertical="top" wrapText="1"/>
      <protection/>
    </xf>
    <xf numFmtId="0" fontId="2" fillId="33" borderId="53" xfId="0" applyFont="1" applyFill="1" applyBorder="1" applyAlignment="1" applyProtection="1">
      <alignment horizontal="left" vertical="top" wrapText="1"/>
      <protection/>
    </xf>
    <xf numFmtId="0" fontId="2" fillId="33" borderId="32" xfId="0" applyFont="1" applyFill="1" applyBorder="1" applyAlignment="1" applyProtection="1">
      <alignment horizontal="left" vertical="top" wrapText="1"/>
      <protection/>
    </xf>
    <xf numFmtId="0" fontId="15" fillId="33" borderId="53" xfId="0" applyFont="1" applyFill="1" applyBorder="1" applyAlignment="1" applyProtection="1">
      <alignment horizontal="left" vertical="top" wrapText="1"/>
      <protection/>
    </xf>
    <xf numFmtId="0" fontId="15" fillId="33" borderId="32" xfId="0" applyFont="1" applyFill="1" applyBorder="1" applyAlignment="1" applyProtection="1">
      <alignment horizontal="left" vertical="top" wrapText="1"/>
      <protection/>
    </xf>
    <xf numFmtId="0" fontId="15" fillId="33" borderId="53" xfId="0" applyFont="1" applyFill="1" applyBorder="1" applyAlignment="1" applyProtection="1">
      <alignment vertical="top" wrapText="1"/>
      <protection/>
    </xf>
    <xf numFmtId="0" fontId="15" fillId="33" borderId="32" xfId="0" applyFont="1" applyFill="1" applyBorder="1" applyAlignment="1" applyProtection="1">
      <alignment vertical="top" wrapText="1"/>
      <protection/>
    </xf>
    <xf numFmtId="0" fontId="2" fillId="33" borderId="22"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27"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15" fillId="33" borderId="22" xfId="0" applyFont="1" applyFill="1" applyBorder="1" applyAlignment="1" applyProtection="1">
      <alignment horizontal="left" vertical="top" wrapText="1"/>
      <protection/>
    </xf>
    <xf numFmtId="0" fontId="15" fillId="33" borderId="24" xfId="0" applyFont="1" applyFill="1" applyBorder="1" applyAlignment="1" applyProtection="1">
      <alignment horizontal="left" vertical="top" wrapText="1"/>
      <protection/>
    </xf>
    <xf numFmtId="0" fontId="15" fillId="33" borderId="27" xfId="0" applyFont="1" applyFill="1" applyBorder="1" applyAlignment="1" applyProtection="1">
      <alignment horizontal="left" vertical="top" wrapText="1"/>
      <protection/>
    </xf>
    <xf numFmtId="0" fontId="15" fillId="33" borderId="29" xfId="0" applyFont="1" applyFill="1" applyBorder="1" applyAlignment="1" applyProtection="1">
      <alignment horizontal="left" vertical="top" wrapText="1"/>
      <protection/>
    </xf>
    <xf numFmtId="0" fontId="78" fillId="33" borderId="18" xfId="0" applyFont="1" applyFill="1" applyBorder="1" applyAlignment="1">
      <alignment horizontal="center" vertical="center" wrapText="1"/>
    </xf>
    <xf numFmtId="0" fontId="78" fillId="33" borderId="31" xfId="0" applyFont="1" applyFill="1" applyBorder="1" applyAlignment="1">
      <alignment horizontal="center" vertical="center" wrapText="1"/>
    </xf>
    <xf numFmtId="0" fontId="78" fillId="33" borderId="30" xfId="0" applyFont="1" applyFill="1" applyBorder="1" applyAlignment="1">
      <alignment horizontal="center" vertical="center" wrapText="1"/>
    </xf>
    <xf numFmtId="0" fontId="78" fillId="0" borderId="18" xfId="0" applyFont="1" applyFill="1" applyBorder="1" applyAlignment="1">
      <alignment horizontal="left" vertical="top" wrapText="1"/>
    </xf>
    <xf numFmtId="0" fontId="78" fillId="0" borderId="31" xfId="0" applyFont="1" applyFill="1" applyBorder="1" applyAlignment="1">
      <alignment horizontal="left" vertical="top" wrapText="1"/>
    </xf>
    <xf numFmtId="0" fontId="78" fillId="0" borderId="30" xfId="0" applyFont="1" applyFill="1" applyBorder="1" applyAlignment="1">
      <alignment horizontal="left" vertical="top" wrapText="1"/>
    </xf>
    <xf numFmtId="0" fontId="2" fillId="33" borderId="25" xfId="0" applyFont="1" applyFill="1" applyBorder="1" applyAlignment="1" applyProtection="1">
      <alignment horizontal="left" vertical="top" wrapText="1"/>
      <protection/>
    </xf>
    <xf numFmtId="0" fontId="2" fillId="33" borderId="26" xfId="0" applyFont="1" applyFill="1" applyBorder="1" applyAlignment="1" applyProtection="1">
      <alignment horizontal="left" vertical="top" wrapText="1"/>
      <protection/>
    </xf>
    <xf numFmtId="0" fontId="70" fillId="33" borderId="53" xfId="53"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32"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1" fillId="10" borderId="23" xfId="0" applyFont="1" applyFill="1" applyBorder="1" applyAlignment="1" applyProtection="1">
      <alignment horizontal="center" wrapText="1"/>
      <protection/>
    </xf>
    <xf numFmtId="0" fontId="3" fillId="10" borderId="28" xfId="0" applyFont="1" applyFill="1" applyBorder="1" applyAlignment="1" applyProtection="1">
      <alignment horizontal="center" vertical="center" wrapText="1"/>
      <protection/>
    </xf>
    <xf numFmtId="0" fontId="29" fillId="0" borderId="22" xfId="0" applyFont="1" applyFill="1" applyBorder="1" applyAlignment="1" applyProtection="1">
      <alignment horizontal="left" vertical="top" wrapText="1"/>
      <protection/>
    </xf>
    <xf numFmtId="0" fontId="29" fillId="0" borderId="23" xfId="0" applyFont="1" applyFill="1" applyBorder="1" applyAlignment="1" applyProtection="1">
      <alignment horizontal="left" vertical="top" wrapText="1"/>
      <protection/>
    </xf>
    <xf numFmtId="0" fontId="29" fillId="0" borderId="24" xfId="0" applyFont="1" applyFill="1" applyBorder="1" applyAlignment="1" applyProtection="1">
      <alignment horizontal="left" vertical="top" wrapText="1"/>
      <protection/>
    </xf>
    <xf numFmtId="0" fontId="29" fillId="0" borderId="25" xfId="0"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26" xfId="0" applyFont="1" applyFill="1" applyBorder="1" applyAlignment="1" applyProtection="1">
      <alignment horizontal="left" vertical="top" wrapText="1"/>
      <protection/>
    </xf>
    <xf numFmtId="0" fontId="29" fillId="0" borderId="27" xfId="0" applyFont="1" applyFill="1" applyBorder="1" applyAlignment="1" applyProtection="1">
      <alignment horizontal="left" vertical="top" wrapText="1"/>
      <protection/>
    </xf>
    <xf numFmtId="0" fontId="29" fillId="0" borderId="28" xfId="0" applyFont="1" applyFill="1" applyBorder="1" applyAlignment="1" applyProtection="1">
      <alignment horizontal="left" vertical="top" wrapText="1"/>
      <protection/>
    </xf>
    <xf numFmtId="0" fontId="29" fillId="0" borderId="29" xfId="0" applyFont="1" applyFill="1" applyBorder="1" applyAlignment="1" applyProtection="1">
      <alignment horizontal="left" vertical="top" wrapText="1"/>
      <protection/>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15" fillId="33" borderId="63" xfId="0" applyFont="1" applyFill="1" applyBorder="1" applyAlignment="1" applyProtection="1">
      <alignment horizontal="left" vertical="center" wrapText="1"/>
      <protection/>
    </xf>
    <xf numFmtId="0" fontId="15" fillId="33" borderId="69" xfId="0" applyFont="1" applyFill="1" applyBorder="1" applyAlignment="1" applyProtection="1">
      <alignment horizontal="left" vertical="center" wrapText="1"/>
      <protection/>
    </xf>
    <xf numFmtId="0" fontId="15" fillId="33" borderId="64"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70" xfId="0" applyFont="1" applyFill="1" applyBorder="1" applyAlignment="1" applyProtection="1">
      <alignment horizontal="left" vertical="center" wrapText="1"/>
      <protection/>
    </xf>
    <xf numFmtId="0" fontId="15" fillId="33" borderId="66"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5" fillId="33" borderId="71"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center" wrapText="1"/>
      <protection/>
    </xf>
    <xf numFmtId="0" fontId="15" fillId="33" borderId="53" xfId="0" applyFont="1" applyFill="1" applyBorder="1" applyAlignment="1" applyProtection="1">
      <alignment horizontal="center" vertical="top" wrapText="1"/>
      <protection/>
    </xf>
    <xf numFmtId="0" fontId="15" fillId="33" borderId="32" xfId="0" applyFont="1" applyFill="1" applyBorder="1" applyAlignment="1" applyProtection="1">
      <alignment horizontal="center" vertical="top" wrapText="1"/>
      <protection/>
    </xf>
    <xf numFmtId="0" fontId="22" fillId="10" borderId="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top" wrapText="1"/>
      <protection/>
    </xf>
    <xf numFmtId="0" fontId="11" fillId="0" borderId="32" xfId="0" applyFont="1" applyFill="1" applyBorder="1" applyAlignment="1" applyProtection="1">
      <alignment horizontal="left" vertical="top" wrapText="1"/>
      <protection/>
    </xf>
    <xf numFmtId="0" fontId="2" fillId="33" borderId="53" xfId="0" applyFont="1" applyFill="1" applyBorder="1" applyAlignment="1" applyProtection="1">
      <alignment horizontal="center"/>
      <protection locked="0"/>
    </xf>
    <xf numFmtId="0" fontId="70" fillId="33" borderId="19" xfId="53" applyFill="1" applyBorder="1" applyAlignment="1" applyProtection="1">
      <alignment horizontal="center"/>
      <protection locked="0"/>
    </xf>
    <xf numFmtId="0" fontId="70" fillId="33" borderId="32" xfId="53" applyFill="1" applyBorder="1" applyAlignment="1" applyProtection="1">
      <alignment horizontal="center"/>
      <protection locked="0"/>
    </xf>
    <xf numFmtId="0" fontId="2" fillId="33" borderId="53"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5" fillId="33" borderId="27"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53" xfId="0" applyFont="1" applyFill="1" applyBorder="1" applyAlignment="1" applyProtection="1">
      <alignment horizontal="center" vertical="top" wrapText="1"/>
      <protection/>
    </xf>
    <xf numFmtId="0" fontId="2" fillId="33" borderId="32" xfId="0" applyFont="1" applyFill="1" applyBorder="1" applyAlignment="1" applyProtection="1">
      <alignment horizontal="center" vertical="top" wrapText="1"/>
      <protection/>
    </xf>
    <xf numFmtId="0" fontId="3" fillId="10" borderId="18" xfId="0" applyFont="1" applyFill="1" applyBorder="1" applyAlignment="1" applyProtection="1">
      <alignment horizontal="center" vertical="center" wrapText="1"/>
      <protection/>
    </xf>
    <xf numFmtId="0" fontId="3" fillId="10" borderId="31" xfId="0" applyFont="1" applyFill="1" applyBorder="1" applyAlignment="1" applyProtection="1">
      <alignment horizontal="center" vertical="center" wrapText="1"/>
      <protection/>
    </xf>
    <xf numFmtId="0" fontId="3" fillId="10" borderId="30" xfId="0" applyFont="1" applyFill="1" applyBorder="1" applyAlignment="1" applyProtection="1">
      <alignment horizontal="center" vertical="center" wrapText="1"/>
      <protection/>
    </xf>
    <xf numFmtId="0" fontId="2" fillId="33" borderId="51" xfId="0" applyFont="1" applyFill="1" applyBorder="1" applyAlignment="1" applyProtection="1">
      <alignment horizontal="left" vertical="top" wrapText="1"/>
      <protection/>
    </xf>
    <xf numFmtId="0" fontId="2" fillId="33" borderId="48"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xf numFmtId="0" fontId="0" fillId="0" borderId="19" xfId="0" applyBorder="1" applyAlignment="1">
      <alignment/>
    </xf>
    <xf numFmtId="0" fontId="0" fillId="0" borderId="32" xfId="0" applyBorder="1" applyAlignment="1">
      <alignment/>
    </xf>
    <xf numFmtId="0" fontId="93"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5" xfId="0" applyFont="1" applyFill="1" applyBorder="1" applyAlignment="1" applyProtection="1">
      <alignment horizontal="center" vertical="center" wrapText="1"/>
      <protection/>
    </xf>
    <xf numFmtId="0" fontId="3" fillId="33" borderId="72" xfId="0" applyFont="1" applyFill="1" applyBorder="1" applyAlignment="1" applyProtection="1">
      <alignment horizontal="center" vertical="center" wrapText="1"/>
      <protection/>
    </xf>
    <xf numFmtId="0" fontId="2" fillId="33" borderId="65" xfId="0" applyFont="1" applyFill="1" applyBorder="1" applyAlignment="1" applyProtection="1">
      <alignment horizontal="left" vertical="top" wrapText="1"/>
      <protection/>
    </xf>
    <xf numFmtId="0" fontId="2" fillId="33" borderId="66"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94" fillId="34" borderId="10" xfId="0" applyFont="1" applyFill="1" applyBorder="1" applyAlignment="1">
      <alignment horizontal="center"/>
    </xf>
    <xf numFmtId="0" fontId="82" fillId="0" borderId="53" xfId="0" applyFont="1" applyFill="1" applyBorder="1" applyAlignment="1">
      <alignment horizontal="center"/>
    </xf>
    <xf numFmtId="0" fontId="82" fillId="0" borderId="73" xfId="0" applyFont="1" applyFill="1" applyBorder="1" applyAlignment="1">
      <alignment horizontal="center"/>
    </xf>
    <xf numFmtId="0" fontId="85" fillId="10" borderId="28" xfId="0" applyFont="1" applyFill="1" applyBorder="1" applyAlignment="1">
      <alignment/>
    </xf>
    <xf numFmtId="0" fontId="83" fillId="10" borderId="23" xfId="0" applyFont="1" applyFill="1" applyBorder="1" applyAlignment="1">
      <alignment horizontal="center" vertical="center"/>
    </xf>
    <xf numFmtId="0" fontId="88" fillId="34" borderId="53" xfId="0" applyFont="1" applyFill="1" applyBorder="1" applyAlignment="1">
      <alignment horizontal="center" vertical="center" wrapText="1"/>
    </xf>
    <xf numFmtId="0" fontId="88" fillId="34" borderId="32" xfId="0" applyFont="1" applyFill="1" applyBorder="1" applyAlignment="1">
      <alignment horizontal="center" vertical="center" wrapText="1"/>
    </xf>
    <xf numFmtId="0" fontId="79" fillId="10" borderId="22" xfId="0" applyFont="1" applyFill="1" applyBorder="1" applyAlignment="1">
      <alignment horizontal="center" vertical="top" wrapText="1"/>
    </xf>
    <xf numFmtId="0" fontId="79" fillId="10" borderId="23" xfId="0" applyFont="1" applyFill="1" applyBorder="1" applyAlignment="1">
      <alignment horizontal="center" vertical="top" wrapText="1"/>
    </xf>
    <xf numFmtId="0" fontId="79" fillId="10" borderId="24" xfId="0" applyFont="1" applyFill="1" applyBorder="1" applyAlignment="1">
      <alignment horizontal="center" vertical="top" wrapText="1"/>
    </xf>
    <xf numFmtId="0" fontId="79" fillId="10" borderId="27" xfId="0" applyFont="1" applyFill="1" applyBorder="1" applyAlignment="1">
      <alignment horizontal="center" vertical="top" wrapText="1"/>
    </xf>
    <xf numFmtId="0" fontId="79" fillId="10" borderId="28" xfId="0" applyFont="1" applyFill="1" applyBorder="1" applyAlignment="1">
      <alignment horizontal="center" vertical="top" wrapText="1"/>
    </xf>
    <xf numFmtId="0" fontId="79" fillId="10" borderId="29" xfId="0" applyFont="1" applyFill="1" applyBorder="1" applyAlignment="1">
      <alignment horizontal="center" vertical="top" wrapText="1"/>
    </xf>
    <xf numFmtId="0" fontId="70" fillId="10" borderId="27" xfId="53" applyFill="1" applyBorder="1" applyAlignment="1" applyProtection="1">
      <alignment horizontal="center" vertical="top" wrapText="1"/>
      <protection/>
    </xf>
    <xf numFmtId="0" fontId="70" fillId="10" borderId="28" xfId="53" applyFill="1" applyBorder="1" applyAlignment="1" applyProtection="1">
      <alignment horizontal="center" vertical="top" wrapText="1"/>
      <protection/>
    </xf>
    <xf numFmtId="0" fontId="70" fillId="10" borderId="29" xfId="53" applyFill="1" applyBorder="1" applyAlignment="1" applyProtection="1">
      <alignment horizontal="center" vertical="top" wrapText="1"/>
      <protection/>
    </xf>
    <xf numFmtId="0" fontId="95" fillId="33" borderId="53" xfId="0" applyFont="1" applyFill="1" applyBorder="1" applyAlignment="1">
      <alignment horizontal="center" vertical="center"/>
    </xf>
    <xf numFmtId="0" fontId="95" fillId="33" borderId="19" xfId="0" applyFont="1" applyFill="1" applyBorder="1" applyAlignment="1">
      <alignment horizontal="center" vertical="center"/>
    </xf>
    <xf numFmtId="0" fontId="95" fillId="33" borderId="32" xfId="0" applyFont="1" applyFill="1" applyBorder="1" applyAlignment="1">
      <alignment horizontal="center" vertical="center"/>
    </xf>
    <xf numFmtId="0" fontId="96" fillId="34" borderId="53" xfId="0" applyFont="1" applyFill="1" applyBorder="1" applyAlignment="1">
      <alignment horizontal="center"/>
    </xf>
    <xf numFmtId="0" fontId="96" fillId="34" borderId="19" xfId="0" applyFont="1" applyFill="1" applyBorder="1" applyAlignment="1">
      <alignment horizontal="center"/>
    </xf>
    <xf numFmtId="0" fontId="96" fillId="34" borderId="32" xfId="0" applyFont="1" applyFill="1" applyBorder="1" applyAlignment="1">
      <alignment horizontal="center"/>
    </xf>
    <xf numFmtId="0" fontId="97" fillId="0" borderId="53" xfId="0" applyFont="1" applyBorder="1" applyAlignment="1">
      <alignment horizontal="left" vertical="center"/>
    </xf>
    <xf numFmtId="0" fontId="97" fillId="0" borderId="19" xfId="0" applyFont="1" applyBorder="1" applyAlignment="1">
      <alignment horizontal="left" vertical="center"/>
    </xf>
    <xf numFmtId="0" fontId="97" fillId="0" borderId="32" xfId="0" applyFont="1" applyBorder="1" applyAlignment="1">
      <alignment horizontal="left" vertical="center"/>
    </xf>
    <xf numFmtId="0" fontId="79" fillId="10" borderId="53" xfId="0" applyFont="1" applyFill="1" applyBorder="1" applyAlignment="1">
      <alignment horizontal="center" vertical="center" wrapText="1"/>
    </xf>
    <xf numFmtId="0" fontId="79" fillId="10" borderId="32" xfId="0" applyFont="1" applyFill="1" applyBorder="1" applyAlignment="1">
      <alignment horizontal="center" vertical="center" wrapText="1"/>
    </xf>
    <xf numFmtId="0" fontId="79" fillId="10" borderId="53" xfId="0" applyFont="1" applyFill="1" applyBorder="1" applyAlignment="1">
      <alignment horizontal="center" vertical="top" wrapText="1"/>
    </xf>
    <xf numFmtId="0" fontId="79" fillId="10" borderId="32" xfId="0" applyFont="1" applyFill="1" applyBorder="1" applyAlignment="1">
      <alignment horizontal="center" vertical="top" wrapText="1"/>
    </xf>
    <xf numFmtId="0" fontId="88" fillId="34" borderId="19" xfId="0" applyFont="1" applyFill="1" applyBorder="1" applyAlignment="1">
      <alignment horizontal="center" vertical="center" wrapText="1"/>
    </xf>
    <xf numFmtId="0" fontId="79" fillId="33" borderId="22" xfId="0" applyFont="1" applyFill="1" applyBorder="1" applyAlignment="1">
      <alignment horizontal="center" vertical="top" wrapText="1"/>
    </xf>
    <xf numFmtId="0" fontId="79" fillId="33" borderId="23" xfId="0" applyFont="1" applyFill="1" applyBorder="1" applyAlignment="1">
      <alignment horizontal="center" vertical="top" wrapText="1"/>
    </xf>
    <xf numFmtId="0" fontId="79" fillId="10" borderId="53" xfId="0" applyFont="1" applyFill="1" applyBorder="1" applyAlignment="1">
      <alignment horizontal="left" vertical="top" wrapText="1"/>
    </xf>
    <xf numFmtId="0" fontId="79" fillId="10" borderId="32" xfId="0" applyFont="1" applyFill="1" applyBorder="1" applyAlignment="1">
      <alignment horizontal="left" vertical="top" wrapText="1"/>
    </xf>
    <xf numFmtId="0" fontId="79" fillId="33" borderId="24"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238125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201400" y="304800"/>
          <a:ext cx="15906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dp-adaptation.org/project/af_solomonislands" TargetMode="External" /><Relationship Id="rId2" Type="http://schemas.openxmlformats.org/officeDocument/2006/relationships/hyperlink" Target="mailto:frankw.psmal@gmail.com" TargetMode="External" /><Relationship Id="rId3" Type="http://schemas.openxmlformats.org/officeDocument/2006/relationships/hyperlink" Target="mailto:frankw.psmal@gmai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emmanuella.kauhue@undp.org" TargetMode="External" /><Relationship Id="rId2" Type="http://schemas.openxmlformats.org/officeDocument/2006/relationships/hyperlink" Target="mailto:lynelle.popot@undp.org" TargetMode="External" /><Relationship Id="rId3" Type="http://schemas.openxmlformats.org/officeDocument/2006/relationships/hyperlink" Target="mailto:lynelle.popot@undp.org;%20yusuke.taishi@undp.org"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D7" sqref="D7"/>
    </sheetView>
  </sheetViews>
  <sheetFormatPr defaultColWidth="102.28125" defaultRowHeight="15"/>
  <cols>
    <col min="1" max="1" width="2.57421875" style="1" customWidth="1"/>
    <col min="2" max="2" width="10.8515625" style="153" customWidth="1"/>
    <col min="3" max="3" width="14.8515625" style="15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4"/>
      <c r="C2" s="155"/>
      <c r="D2" s="90"/>
      <c r="E2" s="91"/>
    </row>
    <row r="3" spans="2:5" ht="19.5" thickBot="1">
      <c r="B3" s="156"/>
      <c r="C3" s="157"/>
      <c r="D3" s="102" t="s">
        <v>262</v>
      </c>
      <c r="E3" s="93"/>
    </row>
    <row r="4" spans="2:5" ht="15.75" thickBot="1">
      <c r="B4" s="156"/>
      <c r="C4" s="157"/>
      <c r="D4" s="92"/>
      <c r="E4" s="93"/>
    </row>
    <row r="5" spans="2:5" ht="15.75" thickBot="1">
      <c r="B5" s="156"/>
      <c r="C5" s="160" t="s">
        <v>306</v>
      </c>
      <c r="D5" s="320" t="s">
        <v>598</v>
      </c>
      <c r="E5" s="93"/>
    </row>
    <row r="6" spans="2:16" s="3" customFormat="1" ht="15.75" thickBot="1">
      <c r="B6" s="158"/>
      <c r="C6" s="100"/>
      <c r="D6" s="60"/>
      <c r="E6" s="58"/>
      <c r="G6" s="2"/>
      <c r="H6" s="2"/>
      <c r="I6" s="2"/>
      <c r="J6" s="2"/>
      <c r="K6" s="2"/>
      <c r="L6" s="2"/>
      <c r="M6" s="2"/>
      <c r="N6" s="2"/>
      <c r="O6" s="2"/>
      <c r="P6" s="2"/>
    </row>
    <row r="7" spans="2:16" s="3" customFormat="1" ht="30.75" customHeight="1" thickBot="1">
      <c r="B7" s="158"/>
      <c r="C7" s="94" t="s">
        <v>214</v>
      </c>
      <c r="D7" s="13" t="s">
        <v>524</v>
      </c>
      <c r="E7" s="58"/>
      <c r="G7" s="2"/>
      <c r="H7" s="2"/>
      <c r="I7" s="2"/>
      <c r="J7" s="2"/>
      <c r="K7" s="2"/>
      <c r="L7" s="2"/>
      <c r="M7" s="2"/>
      <c r="N7" s="2"/>
      <c r="O7" s="2"/>
      <c r="P7" s="2"/>
    </row>
    <row r="8" spans="2:16" s="3" customFormat="1" ht="15" hidden="1">
      <c r="B8" s="156"/>
      <c r="C8" s="157"/>
      <c r="D8" s="92"/>
      <c r="E8" s="58"/>
      <c r="G8" s="2"/>
      <c r="H8" s="2"/>
      <c r="I8" s="2"/>
      <c r="J8" s="2"/>
      <c r="K8" s="2"/>
      <c r="L8" s="2"/>
      <c r="M8" s="2"/>
      <c r="N8" s="2"/>
      <c r="O8" s="2"/>
      <c r="P8" s="2"/>
    </row>
    <row r="9" spans="2:16" s="3" customFormat="1" ht="15" hidden="1">
      <c r="B9" s="156"/>
      <c r="C9" s="157"/>
      <c r="D9" s="92"/>
      <c r="E9" s="58"/>
      <c r="G9" s="2"/>
      <c r="H9" s="2"/>
      <c r="I9" s="2"/>
      <c r="J9" s="2"/>
      <c r="K9" s="2"/>
      <c r="L9" s="2"/>
      <c r="M9" s="2"/>
      <c r="N9" s="2"/>
      <c r="O9" s="2"/>
      <c r="P9" s="2"/>
    </row>
    <row r="10" spans="2:16" s="3" customFormat="1" ht="15" hidden="1">
      <c r="B10" s="156"/>
      <c r="C10" s="157"/>
      <c r="D10" s="92"/>
      <c r="E10" s="58"/>
      <c r="G10" s="2"/>
      <c r="H10" s="2"/>
      <c r="I10" s="2"/>
      <c r="J10" s="2"/>
      <c r="K10" s="2"/>
      <c r="L10" s="2"/>
      <c r="M10" s="2"/>
      <c r="N10" s="2"/>
      <c r="O10" s="2"/>
      <c r="P10" s="2"/>
    </row>
    <row r="11" spans="2:16" s="3" customFormat="1" ht="15" hidden="1">
      <c r="B11" s="156"/>
      <c r="C11" s="157"/>
      <c r="D11" s="92"/>
      <c r="E11" s="58"/>
      <c r="G11" s="2"/>
      <c r="H11" s="2"/>
      <c r="I11" s="2"/>
      <c r="J11" s="2"/>
      <c r="K11" s="2"/>
      <c r="L11" s="2"/>
      <c r="M11" s="2"/>
      <c r="N11" s="2"/>
      <c r="O11" s="2"/>
      <c r="P11" s="2"/>
    </row>
    <row r="12" spans="2:16" s="3" customFormat="1" ht="15.75" thickBot="1">
      <c r="B12" s="158"/>
      <c r="C12" s="100"/>
      <c r="D12" s="60"/>
      <c r="E12" s="58"/>
      <c r="G12" s="2"/>
      <c r="H12" s="2"/>
      <c r="I12" s="2"/>
      <c r="J12" s="2"/>
      <c r="K12" s="2"/>
      <c r="L12" s="2"/>
      <c r="M12" s="2"/>
      <c r="N12" s="2"/>
      <c r="O12" s="2"/>
      <c r="P12" s="2"/>
    </row>
    <row r="13" spans="2:16" s="3" customFormat="1" ht="45.75" customHeight="1" thickBot="1">
      <c r="B13" s="158"/>
      <c r="C13" s="95" t="s">
        <v>0</v>
      </c>
      <c r="D13" s="13" t="s">
        <v>523</v>
      </c>
      <c r="E13" s="58"/>
      <c r="G13" s="2"/>
      <c r="H13" s="2"/>
      <c r="I13" s="2"/>
      <c r="J13" s="2"/>
      <c r="K13" s="2"/>
      <c r="L13" s="2"/>
      <c r="M13" s="2"/>
      <c r="N13" s="2"/>
      <c r="O13" s="2"/>
      <c r="P13" s="2"/>
    </row>
    <row r="14" spans="2:16" s="3" customFormat="1" ht="15.75" thickBot="1">
      <c r="B14" s="158"/>
      <c r="C14" s="100"/>
      <c r="D14" s="60"/>
      <c r="E14" s="58"/>
      <c r="G14" s="2"/>
      <c r="H14" s="2" t="s">
        <v>1</v>
      </c>
      <c r="I14" s="2" t="s">
        <v>2</v>
      </c>
      <c r="J14" s="2"/>
      <c r="K14" s="2" t="s">
        <v>3</v>
      </c>
      <c r="L14" s="2" t="s">
        <v>4</v>
      </c>
      <c r="M14" s="2" t="s">
        <v>5</v>
      </c>
      <c r="N14" s="2" t="s">
        <v>6</v>
      </c>
      <c r="O14" s="2" t="s">
        <v>7</v>
      </c>
      <c r="P14" s="2" t="s">
        <v>8</v>
      </c>
    </row>
    <row r="15" spans="2:16" s="3" customFormat="1" ht="15">
      <c r="B15" s="158"/>
      <c r="C15" s="96" t="s">
        <v>204</v>
      </c>
      <c r="D15" s="14" t="s">
        <v>522</v>
      </c>
      <c r="E15" s="58"/>
      <c r="G15" s="2"/>
      <c r="H15" s="4" t="s">
        <v>9</v>
      </c>
      <c r="I15" s="2" t="s">
        <v>10</v>
      </c>
      <c r="J15" s="2" t="s">
        <v>11</v>
      </c>
      <c r="K15" s="2" t="s">
        <v>12</v>
      </c>
      <c r="L15" s="2">
        <v>1</v>
      </c>
      <c r="M15" s="2">
        <v>1</v>
      </c>
      <c r="N15" s="2" t="s">
        <v>13</v>
      </c>
      <c r="O15" s="2" t="s">
        <v>14</v>
      </c>
      <c r="P15" s="2" t="s">
        <v>15</v>
      </c>
    </row>
    <row r="16" spans="2:16" s="3" customFormat="1" ht="29.25" customHeight="1">
      <c r="B16" s="343" t="s">
        <v>294</v>
      </c>
      <c r="C16" s="344"/>
      <c r="D16" s="15" t="s">
        <v>521</v>
      </c>
      <c r="E16" s="58"/>
      <c r="G16" s="2"/>
      <c r="H16" s="4" t="s">
        <v>16</v>
      </c>
      <c r="I16" s="2" t="s">
        <v>17</v>
      </c>
      <c r="J16" s="2" t="s">
        <v>18</v>
      </c>
      <c r="K16" s="2" t="s">
        <v>19</v>
      </c>
      <c r="L16" s="2">
        <v>2</v>
      </c>
      <c r="M16" s="2">
        <v>2</v>
      </c>
      <c r="N16" s="2" t="s">
        <v>20</v>
      </c>
      <c r="O16" s="2" t="s">
        <v>21</v>
      </c>
      <c r="P16" s="2" t="s">
        <v>22</v>
      </c>
    </row>
    <row r="17" spans="2:16" s="3" customFormat="1" ht="15">
      <c r="B17" s="158"/>
      <c r="C17" s="96" t="s">
        <v>210</v>
      </c>
      <c r="D17" s="15" t="s">
        <v>520</v>
      </c>
      <c r="E17" s="58"/>
      <c r="G17" s="2"/>
      <c r="H17" s="4" t="s">
        <v>23</v>
      </c>
      <c r="I17" s="2" t="s">
        <v>24</v>
      </c>
      <c r="J17" s="2"/>
      <c r="K17" s="2" t="s">
        <v>25</v>
      </c>
      <c r="L17" s="2">
        <v>3</v>
      </c>
      <c r="M17" s="2">
        <v>3</v>
      </c>
      <c r="N17" s="2" t="s">
        <v>26</v>
      </c>
      <c r="O17" s="2" t="s">
        <v>27</v>
      </c>
      <c r="P17" s="2" t="s">
        <v>28</v>
      </c>
    </row>
    <row r="18" spans="2:16" s="3" customFormat="1" ht="15.75" thickBot="1">
      <c r="B18" s="159"/>
      <c r="C18" s="95" t="s">
        <v>205</v>
      </c>
      <c r="D18" s="151" t="s">
        <v>168</v>
      </c>
      <c r="E18" s="58"/>
      <c r="G18" s="2"/>
      <c r="H18" s="4" t="s">
        <v>29</v>
      </c>
      <c r="I18" s="2"/>
      <c r="J18" s="2"/>
      <c r="K18" s="2" t="s">
        <v>30</v>
      </c>
      <c r="L18" s="2">
        <v>5</v>
      </c>
      <c r="M18" s="2">
        <v>5</v>
      </c>
      <c r="N18" s="2" t="s">
        <v>31</v>
      </c>
      <c r="O18" s="2" t="s">
        <v>32</v>
      </c>
      <c r="P18" s="2" t="s">
        <v>33</v>
      </c>
    </row>
    <row r="19" spans="2:16" s="3" customFormat="1" ht="44.25" customHeight="1" thickBot="1">
      <c r="B19" s="346" t="s">
        <v>206</v>
      </c>
      <c r="C19" s="347"/>
      <c r="D19" s="288" t="s">
        <v>519</v>
      </c>
      <c r="E19" s="58"/>
      <c r="G19" s="2"/>
      <c r="H19" s="4" t="s">
        <v>34</v>
      </c>
      <c r="I19" s="2"/>
      <c r="J19" s="2"/>
      <c r="K19" s="2" t="s">
        <v>35</v>
      </c>
      <c r="L19" s="2"/>
      <c r="M19" s="2"/>
      <c r="N19" s="2"/>
      <c r="O19" s="2" t="s">
        <v>36</v>
      </c>
      <c r="P19" s="2" t="s">
        <v>37</v>
      </c>
    </row>
    <row r="20" spans="2:14" s="3" customFormat="1" ht="15">
      <c r="B20" s="158"/>
      <c r="C20" s="95"/>
      <c r="D20" s="60"/>
      <c r="E20" s="93"/>
      <c r="F20" s="4"/>
      <c r="G20" s="2"/>
      <c r="H20" s="2"/>
      <c r="J20" s="2"/>
      <c r="K20" s="2"/>
      <c r="L20" s="2"/>
      <c r="M20" s="2" t="s">
        <v>38</v>
      </c>
      <c r="N20" s="2" t="s">
        <v>39</v>
      </c>
    </row>
    <row r="21" spans="2:14" s="3" customFormat="1" ht="15">
      <c r="B21" s="158"/>
      <c r="C21" s="160" t="s">
        <v>209</v>
      </c>
      <c r="D21" s="60"/>
      <c r="E21" s="93"/>
      <c r="F21" s="4"/>
      <c r="G21" s="2"/>
      <c r="H21" s="2"/>
      <c r="J21" s="2"/>
      <c r="K21" s="2"/>
      <c r="L21" s="2"/>
      <c r="M21" s="2" t="s">
        <v>40</v>
      </c>
      <c r="N21" s="2" t="s">
        <v>41</v>
      </c>
    </row>
    <row r="22" spans="2:16" s="3" customFormat="1" ht="15.75" thickBot="1">
      <c r="B22" s="158"/>
      <c r="C22" s="161" t="s">
        <v>212</v>
      </c>
      <c r="D22" s="60"/>
      <c r="E22" s="58"/>
      <c r="G22" s="2"/>
      <c r="H22" s="4" t="s">
        <v>42</v>
      </c>
      <c r="I22" s="2"/>
      <c r="J22" s="2"/>
      <c r="L22" s="2"/>
      <c r="M22" s="2"/>
      <c r="N22" s="2"/>
      <c r="O22" s="2" t="s">
        <v>43</v>
      </c>
      <c r="P22" s="2" t="s">
        <v>44</v>
      </c>
    </row>
    <row r="23" spans="2:16" s="3" customFormat="1" ht="15">
      <c r="B23" s="343" t="s">
        <v>211</v>
      </c>
      <c r="C23" s="344"/>
      <c r="D23" s="341" t="s">
        <v>518</v>
      </c>
      <c r="E23" s="58"/>
      <c r="G23" s="2"/>
      <c r="H23" s="4"/>
      <c r="I23" s="2"/>
      <c r="J23" s="2"/>
      <c r="L23" s="2"/>
      <c r="M23" s="2"/>
      <c r="N23" s="2"/>
      <c r="O23" s="2"/>
      <c r="P23" s="2"/>
    </row>
    <row r="24" spans="2:16" s="3" customFormat="1" ht="4.5" customHeight="1">
      <c r="B24" s="343"/>
      <c r="C24" s="344"/>
      <c r="D24" s="342"/>
      <c r="E24" s="58"/>
      <c r="G24" s="2"/>
      <c r="H24" s="4"/>
      <c r="I24" s="2"/>
      <c r="J24" s="2"/>
      <c r="L24" s="2"/>
      <c r="M24" s="2"/>
      <c r="N24" s="2"/>
      <c r="O24" s="2"/>
      <c r="P24" s="2"/>
    </row>
    <row r="25" spans="2:15" s="3" customFormat="1" ht="27.75" customHeight="1">
      <c r="B25" s="343" t="s">
        <v>300</v>
      </c>
      <c r="C25" s="344"/>
      <c r="D25" s="287">
        <v>40634</v>
      </c>
      <c r="E25" s="58"/>
      <c r="F25" s="2"/>
      <c r="G25" s="4"/>
      <c r="H25" s="2"/>
      <c r="I25" s="2"/>
      <c r="K25" s="2"/>
      <c r="L25" s="2"/>
      <c r="M25" s="2"/>
      <c r="N25" s="2" t="s">
        <v>45</v>
      </c>
      <c r="O25" s="2" t="s">
        <v>46</v>
      </c>
    </row>
    <row r="26" spans="2:15" s="3" customFormat="1" ht="32.25" customHeight="1">
      <c r="B26" s="343" t="s">
        <v>213</v>
      </c>
      <c r="C26" s="344"/>
      <c r="D26" s="286" t="s">
        <v>517</v>
      </c>
      <c r="E26" s="58"/>
      <c r="F26" s="2"/>
      <c r="G26" s="4"/>
      <c r="H26" s="2"/>
      <c r="I26" s="2"/>
      <c r="K26" s="2"/>
      <c r="L26" s="2"/>
      <c r="M26" s="2"/>
      <c r="N26" s="2" t="s">
        <v>47</v>
      </c>
      <c r="O26" s="2" t="s">
        <v>48</v>
      </c>
    </row>
    <row r="27" spans="2:15" s="3" customFormat="1" ht="28.5" customHeight="1">
      <c r="B27" s="343" t="s">
        <v>299</v>
      </c>
      <c r="C27" s="344"/>
      <c r="D27" s="285">
        <v>41609</v>
      </c>
      <c r="E27" s="97"/>
      <c r="F27" s="2"/>
      <c r="G27" s="4"/>
      <c r="H27" s="2"/>
      <c r="I27" s="2"/>
      <c r="J27" s="2"/>
      <c r="K27" s="2"/>
      <c r="L27" s="2"/>
      <c r="M27" s="2"/>
      <c r="N27" s="2"/>
      <c r="O27" s="2"/>
    </row>
    <row r="28" spans="2:15" s="3" customFormat="1" ht="15.75" thickBot="1">
      <c r="B28" s="158"/>
      <c r="C28" s="96" t="s">
        <v>303</v>
      </c>
      <c r="D28" s="284">
        <v>42552</v>
      </c>
      <c r="E28" s="58"/>
      <c r="F28" s="2"/>
      <c r="G28" s="4"/>
      <c r="H28" s="2"/>
      <c r="I28" s="2"/>
      <c r="J28" s="2"/>
      <c r="K28" s="2"/>
      <c r="L28" s="2"/>
      <c r="M28" s="2"/>
      <c r="N28" s="2"/>
      <c r="O28" s="2"/>
    </row>
    <row r="29" spans="2:15" s="3" customFormat="1" ht="15">
      <c r="B29" s="158"/>
      <c r="C29" s="100"/>
      <c r="D29" s="98"/>
      <c r="E29" s="58"/>
      <c r="F29" s="2"/>
      <c r="G29" s="4"/>
      <c r="H29" s="2"/>
      <c r="I29" s="2"/>
      <c r="J29" s="2"/>
      <c r="K29" s="2"/>
      <c r="L29" s="2"/>
      <c r="M29" s="2"/>
      <c r="N29" s="2"/>
      <c r="O29" s="2"/>
    </row>
    <row r="30" spans="2:16" s="3" customFormat="1" ht="15.75" thickBot="1">
      <c r="B30" s="158"/>
      <c r="C30" s="100"/>
      <c r="D30" s="99" t="s">
        <v>49</v>
      </c>
      <c r="E30" s="58"/>
      <c r="G30" s="2"/>
      <c r="H30" s="4" t="s">
        <v>50</v>
      </c>
      <c r="I30" s="2"/>
      <c r="J30" s="2"/>
      <c r="K30" s="2"/>
      <c r="L30" s="2"/>
      <c r="M30" s="2"/>
      <c r="N30" s="2"/>
      <c r="O30" s="2"/>
      <c r="P30" s="2"/>
    </row>
    <row r="31" spans="2:16" s="3" customFormat="1" ht="135" customHeight="1" thickBot="1">
      <c r="B31" s="158"/>
      <c r="C31" s="100"/>
      <c r="D31" s="283" t="s">
        <v>516</v>
      </c>
      <c r="E31" s="58"/>
      <c r="F31" s="5"/>
      <c r="G31" s="2"/>
      <c r="H31" s="4" t="s">
        <v>51</v>
      </c>
      <c r="I31" s="2"/>
      <c r="J31" s="2"/>
      <c r="K31" s="2"/>
      <c r="L31" s="2"/>
      <c r="M31" s="2"/>
      <c r="N31" s="2"/>
      <c r="O31" s="2"/>
      <c r="P31" s="2"/>
    </row>
    <row r="32" spans="2:16" s="3" customFormat="1" ht="32.25" customHeight="1" thickBot="1">
      <c r="B32" s="343" t="s">
        <v>52</v>
      </c>
      <c r="C32" s="345"/>
      <c r="D32" s="60"/>
      <c r="E32" s="58"/>
      <c r="G32" s="2"/>
      <c r="H32" s="4" t="s">
        <v>53</v>
      </c>
      <c r="I32" s="2"/>
      <c r="J32" s="2"/>
      <c r="K32" s="2"/>
      <c r="L32" s="2"/>
      <c r="M32" s="2"/>
      <c r="N32" s="2"/>
      <c r="O32" s="2"/>
      <c r="P32" s="2"/>
    </row>
    <row r="33" spans="2:16" s="3" customFormat="1" ht="17.25" customHeight="1" thickBot="1">
      <c r="B33" s="158"/>
      <c r="C33" s="100"/>
      <c r="D33" s="282" t="s">
        <v>515</v>
      </c>
      <c r="E33" s="58"/>
      <c r="G33" s="2"/>
      <c r="H33" s="4" t="s">
        <v>54</v>
      </c>
      <c r="I33" s="2"/>
      <c r="J33" s="2"/>
      <c r="K33" s="2"/>
      <c r="L33" s="2"/>
      <c r="M33" s="2"/>
      <c r="N33" s="2"/>
      <c r="O33" s="2"/>
      <c r="P33" s="2"/>
    </row>
    <row r="34" spans="2:16" s="3" customFormat="1" ht="15">
      <c r="B34" s="158"/>
      <c r="C34" s="100"/>
      <c r="D34" s="60"/>
      <c r="E34" s="58"/>
      <c r="F34" s="5"/>
      <c r="G34" s="2"/>
      <c r="H34" s="4" t="s">
        <v>55</v>
      </c>
      <c r="I34" s="2"/>
      <c r="J34" s="2"/>
      <c r="K34" s="2"/>
      <c r="L34" s="2"/>
      <c r="M34" s="2"/>
      <c r="N34" s="2"/>
      <c r="O34" s="2"/>
      <c r="P34" s="2"/>
    </row>
    <row r="35" spans="2:16" s="3" customFormat="1" ht="15">
      <c r="B35" s="158"/>
      <c r="C35" s="162" t="s">
        <v>56</v>
      </c>
      <c r="D35" s="60"/>
      <c r="E35" s="58"/>
      <c r="G35" s="2"/>
      <c r="H35" s="4" t="s">
        <v>57</v>
      </c>
      <c r="I35" s="2"/>
      <c r="J35" s="2"/>
      <c r="K35" s="2"/>
      <c r="L35" s="2"/>
      <c r="M35" s="2"/>
      <c r="N35" s="2"/>
      <c r="O35" s="2"/>
      <c r="P35" s="2"/>
    </row>
    <row r="36" spans="2:16" s="3" customFormat="1" ht="31.5" customHeight="1" thickBot="1">
      <c r="B36" s="343" t="s">
        <v>58</v>
      </c>
      <c r="C36" s="345"/>
      <c r="D36" s="60"/>
      <c r="E36" s="58"/>
      <c r="G36" s="2"/>
      <c r="H36" s="4" t="s">
        <v>59</v>
      </c>
      <c r="I36" s="2"/>
      <c r="J36" s="2"/>
      <c r="K36" s="2"/>
      <c r="L36" s="2"/>
      <c r="M36" s="2"/>
      <c r="N36" s="2"/>
      <c r="O36" s="2"/>
      <c r="P36" s="2"/>
    </row>
    <row r="37" spans="2:16" s="3" customFormat="1" ht="15.75" thickBot="1">
      <c r="B37" s="158"/>
      <c r="C37" s="100" t="s">
        <v>60</v>
      </c>
      <c r="D37" s="281" t="s">
        <v>457</v>
      </c>
      <c r="E37" s="58"/>
      <c r="G37" s="2"/>
      <c r="H37" s="4" t="s">
        <v>61</v>
      </c>
      <c r="I37" s="2"/>
      <c r="J37" s="2"/>
      <c r="K37" s="2"/>
      <c r="L37" s="2"/>
      <c r="M37" s="2"/>
      <c r="N37" s="2"/>
      <c r="O37" s="2"/>
      <c r="P37" s="2"/>
    </row>
    <row r="38" spans="2:16" s="3" customFormat="1" ht="15.75" thickBot="1">
      <c r="B38" s="158"/>
      <c r="C38" s="100" t="s">
        <v>62</v>
      </c>
      <c r="D38" s="280" t="s">
        <v>458</v>
      </c>
      <c r="E38" s="58"/>
      <c r="G38" s="2"/>
      <c r="H38" s="4" t="s">
        <v>63</v>
      </c>
      <c r="I38" s="2"/>
      <c r="J38" s="2"/>
      <c r="K38" s="2"/>
      <c r="L38" s="2"/>
      <c r="M38" s="2"/>
      <c r="N38" s="2"/>
      <c r="O38" s="2"/>
      <c r="P38" s="2"/>
    </row>
    <row r="39" spans="2:16" s="3" customFormat="1" ht="15.75" thickBot="1">
      <c r="B39" s="158"/>
      <c r="C39" s="100" t="s">
        <v>64</v>
      </c>
      <c r="D39" s="279">
        <v>41789</v>
      </c>
      <c r="E39" s="58"/>
      <c r="G39" s="2"/>
      <c r="H39" s="4" t="s">
        <v>65</v>
      </c>
      <c r="I39" s="2"/>
      <c r="J39" s="2"/>
      <c r="K39" s="2"/>
      <c r="L39" s="2"/>
      <c r="M39" s="2"/>
      <c r="N39" s="2"/>
      <c r="O39" s="2"/>
      <c r="P39" s="2"/>
    </row>
    <row r="40" spans="2:16" s="3" customFormat="1" ht="15" customHeight="1" thickBot="1">
      <c r="B40" s="158"/>
      <c r="C40" s="96" t="s">
        <v>208</v>
      </c>
      <c r="D40" s="60"/>
      <c r="E40" s="58"/>
      <c r="G40" s="2"/>
      <c r="H40" s="4" t="s">
        <v>66</v>
      </c>
      <c r="I40" s="2"/>
      <c r="J40" s="2"/>
      <c r="K40" s="2"/>
      <c r="L40" s="2"/>
      <c r="M40" s="2"/>
      <c r="N40" s="2"/>
      <c r="O40" s="2"/>
      <c r="P40" s="2"/>
    </row>
    <row r="41" spans="2:16" s="3" customFormat="1" ht="15">
      <c r="B41" s="158"/>
      <c r="C41" s="100" t="s">
        <v>60</v>
      </c>
      <c r="D41" s="17" t="s">
        <v>512</v>
      </c>
      <c r="E41" s="58"/>
      <c r="G41" s="2"/>
      <c r="H41" s="4" t="s">
        <v>67</v>
      </c>
      <c r="I41" s="2"/>
      <c r="J41" s="2"/>
      <c r="K41" s="2"/>
      <c r="L41" s="2"/>
      <c r="M41" s="2"/>
      <c r="N41" s="2"/>
      <c r="O41" s="2"/>
      <c r="P41" s="2"/>
    </row>
    <row r="42" spans="2:16" s="3" customFormat="1" ht="15">
      <c r="B42" s="158"/>
      <c r="C42" s="100" t="s">
        <v>62</v>
      </c>
      <c r="D42" s="276" t="s">
        <v>511</v>
      </c>
      <c r="E42" s="58"/>
      <c r="G42" s="2"/>
      <c r="H42" s="4" t="s">
        <v>68</v>
      </c>
      <c r="I42" s="2"/>
      <c r="J42" s="2"/>
      <c r="K42" s="2"/>
      <c r="L42" s="2"/>
      <c r="M42" s="2"/>
      <c r="N42" s="2"/>
      <c r="O42" s="2"/>
      <c r="P42" s="2"/>
    </row>
    <row r="43" spans="2:16" s="3" customFormat="1" ht="15.75" thickBot="1">
      <c r="B43" s="158"/>
      <c r="C43" s="100" t="s">
        <v>64</v>
      </c>
      <c r="D43" s="18">
        <v>41789</v>
      </c>
      <c r="E43" s="58"/>
      <c r="G43" s="2"/>
      <c r="H43" s="4" t="s">
        <v>69</v>
      </c>
      <c r="I43" s="2"/>
      <c r="J43" s="2"/>
      <c r="K43" s="2"/>
      <c r="L43" s="2"/>
      <c r="M43" s="2"/>
      <c r="N43" s="2"/>
      <c r="O43" s="2"/>
      <c r="P43" s="2"/>
    </row>
    <row r="44" spans="2:16" s="3" customFormat="1" ht="15.75" thickBot="1">
      <c r="B44" s="158"/>
      <c r="C44" s="96" t="s">
        <v>301</v>
      </c>
      <c r="D44" s="60"/>
      <c r="E44" s="58"/>
      <c r="G44" s="2"/>
      <c r="H44" s="4" t="s">
        <v>70</v>
      </c>
      <c r="I44" s="2"/>
      <c r="J44" s="2"/>
      <c r="K44" s="2"/>
      <c r="L44" s="2"/>
      <c r="M44" s="2"/>
      <c r="N44" s="2"/>
      <c r="O44" s="2"/>
      <c r="P44" s="2"/>
    </row>
    <row r="45" spans="2:16" s="3" customFormat="1" ht="15">
      <c r="B45" s="158"/>
      <c r="C45" s="100" t="s">
        <v>60</v>
      </c>
      <c r="D45" s="278" t="s">
        <v>514</v>
      </c>
      <c r="E45" s="58"/>
      <c r="G45" s="2"/>
      <c r="H45" s="4" t="s">
        <v>71</v>
      </c>
      <c r="I45" s="2"/>
      <c r="J45" s="2"/>
      <c r="K45" s="2"/>
      <c r="L45" s="2"/>
      <c r="M45" s="2"/>
      <c r="N45" s="2"/>
      <c r="O45" s="2"/>
      <c r="P45" s="2"/>
    </row>
    <row r="46" spans="2:16" s="3" customFormat="1" ht="15">
      <c r="B46" s="158"/>
      <c r="C46" s="100" t="s">
        <v>62</v>
      </c>
      <c r="D46" s="277" t="s">
        <v>513</v>
      </c>
      <c r="E46" s="58"/>
      <c r="G46" s="2"/>
      <c r="H46" s="4" t="s">
        <v>72</v>
      </c>
      <c r="I46" s="2"/>
      <c r="J46" s="2"/>
      <c r="K46" s="2"/>
      <c r="L46" s="2"/>
      <c r="M46" s="2"/>
      <c r="N46" s="2"/>
      <c r="O46" s="2"/>
      <c r="P46" s="2"/>
    </row>
    <row r="47" spans="1:8" ht="15.75" thickBot="1">
      <c r="A47" s="3"/>
      <c r="B47" s="158"/>
      <c r="C47" s="100" t="s">
        <v>64</v>
      </c>
      <c r="D47" s="18">
        <v>41789</v>
      </c>
      <c r="E47" s="58"/>
      <c r="H47" s="4" t="s">
        <v>73</v>
      </c>
    </row>
    <row r="48" spans="2:8" ht="15.75" thickBot="1">
      <c r="B48" s="158"/>
      <c r="C48" s="96" t="s">
        <v>207</v>
      </c>
      <c r="D48" s="60"/>
      <c r="E48" s="58"/>
      <c r="H48" s="4" t="s">
        <v>74</v>
      </c>
    </row>
    <row r="49" spans="2:8" s="1" customFormat="1" ht="15">
      <c r="B49" s="158"/>
      <c r="C49" s="100" t="s">
        <v>60</v>
      </c>
      <c r="D49" s="17" t="s">
        <v>512</v>
      </c>
      <c r="E49" s="58"/>
      <c r="G49" s="2"/>
      <c r="H49" s="4" t="s">
        <v>75</v>
      </c>
    </row>
    <row r="50" spans="2:8" s="1" customFormat="1" ht="15">
      <c r="B50" s="158"/>
      <c r="C50" s="100" t="s">
        <v>62</v>
      </c>
      <c r="D50" s="276" t="s">
        <v>511</v>
      </c>
      <c r="E50" s="58"/>
      <c r="G50" s="2"/>
      <c r="H50" s="4" t="s">
        <v>76</v>
      </c>
    </row>
    <row r="51" spans="2:8" s="1" customFormat="1" ht="15.75" thickBot="1">
      <c r="B51" s="158"/>
      <c r="C51" s="100" t="s">
        <v>64</v>
      </c>
      <c r="D51" s="18">
        <v>41789</v>
      </c>
      <c r="E51" s="58"/>
      <c r="G51" s="2"/>
      <c r="H51" s="4" t="s">
        <v>77</v>
      </c>
    </row>
    <row r="52" spans="2:8" s="1" customFormat="1" ht="15.75" thickBot="1">
      <c r="B52" s="158"/>
      <c r="C52" s="96" t="s">
        <v>207</v>
      </c>
      <c r="D52" s="60"/>
      <c r="E52" s="58"/>
      <c r="G52" s="2"/>
      <c r="H52" s="4" t="s">
        <v>78</v>
      </c>
    </row>
    <row r="53" spans="2:8" s="1" customFormat="1" ht="15">
      <c r="B53" s="158"/>
      <c r="C53" s="100" t="s">
        <v>60</v>
      </c>
      <c r="D53" s="275" t="s">
        <v>510</v>
      </c>
      <c r="E53" s="58"/>
      <c r="G53" s="2"/>
      <c r="H53" s="4" t="s">
        <v>79</v>
      </c>
    </row>
    <row r="54" spans="2:8" s="1" customFormat="1" ht="15">
      <c r="B54" s="158"/>
      <c r="C54" s="100" t="s">
        <v>62</v>
      </c>
      <c r="D54" s="274" t="s">
        <v>509</v>
      </c>
      <c r="E54" s="58"/>
      <c r="G54" s="2"/>
      <c r="H54" s="4" t="s">
        <v>80</v>
      </c>
    </row>
    <row r="55" spans="2:8" s="1" customFormat="1" ht="15.75" thickBot="1">
      <c r="B55" s="158"/>
      <c r="C55" s="100" t="s">
        <v>64</v>
      </c>
      <c r="D55" s="273">
        <v>41789</v>
      </c>
      <c r="E55" s="58"/>
      <c r="G55" s="2"/>
      <c r="H55" s="4" t="s">
        <v>81</v>
      </c>
    </row>
    <row r="56" spans="2:8" s="1" customFormat="1" ht="15.75" thickBot="1">
      <c r="B56" s="158"/>
      <c r="C56" s="96" t="s">
        <v>207</v>
      </c>
      <c r="D56" s="60"/>
      <c r="E56" s="58"/>
      <c r="G56" s="2"/>
      <c r="H56" s="4" t="s">
        <v>82</v>
      </c>
    </row>
    <row r="57" spans="2:8" s="1" customFormat="1" ht="15">
      <c r="B57" s="158"/>
      <c r="C57" s="100" t="s">
        <v>60</v>
      </c>
      <c r="D57" s="17"/>
      <c r="E57" s="58"/>
      <c r="G57" s="2"/>
      <c r="H57" s="4" t="s">
        <v>83</v>
      </c>
    </row>
    <row r="58" spans="2:8" s="1" customFormat="1" ht="15">
      <c r="B58" s="158"/>
      <c r="C58" s="100" t="s">
        <v>62</v>
      </c>
      <c r="D58" s="16"/>
      <c r="E58" s="58"/>
      <c r="G58" s="2"/>
      <c r="H58" s="4" t="s">
        <v>84</v>
      </c>
    </row>
    <row r="59" spans="2:8" s="1" customFormat="1" ht="15.75" thickBot="1">
      <c r="B59" s="158"/>
      <c r="C59" s="100" t="s">
        <v>64</v>
      </c>
      <c r="D59" s="18"/>
      <c r="E59" s="58"/>
      <c r="G59" s="2"/>
      <c r="H59" s="4" t="s">
        <v>85</v>
      </c>
    </row>
    <row r="60" spans="2:8" s="1" customFormat="1" ht="15.75" thickBot="1">
      <c r="B60" s="163"/>
      <c r="C60" s="164"/>
      <c r="D60" s="101"/>
      <c r="E60" s="70"/>
      <c r="G60" s="2"/>
      <c r="H60" s="4" t="s">
        <v>86</v>
      </c>
    </row>
    <row r="61" spans="2:8" s="1" customFormat="1" ht="15">
      <c r="B61" s="153"/>
      <c r="C61" s="153"/>
      <c r="G61" s="2"/>
      <c r="H61" s="4" t="s">
        <v>87</v>
      </c>
    </row>
    <row r="62" spans="2:8" s="1" customFormat="1" ht="15">
      <c r="B62" s="153"/>
      <c r="C62" s="153"/>
      <c r="G62" s="2"/>
      <c r="H62" s="4" t="s">
        <v>88</v>
      </c>
    </row>
    <row r="63" spans="2:8" s="1" customFormat="1" ht="15">
      <c r="B63" s="153"/>
      <c r="C63" s="153"/>
      <c r="G63" s="2"/>
      <c r="H63" s="4" t="s">
        <v>89</v>
      </c>
    </row>
    <row r="64" spans="2:8" s="1" customFormat="1" ht="15">
      <c r="B64" s="153"/>
      <c r="C64" s="153"/>
      <c r="G64" s="2"/>
      <c r="H64" s="4" t="s">
        <v>90</v>
      </c>
    </row>
    <row r="65" s="1" customFormat="1" ht="15">
      <c r="H65" s="4" t="s">
        <v>91</v>
      </c>
    </row>
    <row r="66" s="1" customFormat="1" ht="15">
      <c r="H66" s="4" t="s">
        <v>92</v>
      </c>
    </row>
    <row r="67" s="1" customFormat="1" ht="15">
      <c r="H67" s="4" t="s">
        <v>93</v>
      </c>
    </row>
    <row r="68" s="1" customFormat="1" ht="15">
      <c r="H68" s="4" t="s">
        <v>94</v>
      </c>
    </row>
    <row r="69" s="1" customFormat="1" ht="15">
      <c r="H69" s="4" t="s">
        <v>95</v>
      </c>
    </row>
    <row r="70" s="1" customFormat="1" ht="15">
      <c r="H70" s="4" t="s">
        <v>96</v>
      </c>
    </row>
    <row r="71" s="1" customFormat="1" ht="15">
      <c r="H71" s="4" t="s">
        <v>97</v>
      </c>
    </row>
    <row r="72" s="1" customFormat="1" ht="15">
      <c r="H72" s="4" t="s">
        <v>98</v>
      </c>
    </row>
    <row r="73" s="1" customFormat="1" ht="15">
      <c r="H73" s="4" t="s">
        <v>99</v>
      </c>
    </row>
    <row r="74" s="1" customFormat="1" ht="15">
      <c r="H74" s="4" t="s">
        <v>100</v>
      </c>
    </row>
    <row r="75" s="1" customFormat="1" ht="15">
      <c r="H75" s="4" t="s">
        <v>101</v>
      </c>
    </row>
    <row r="76" s="1" customFormat="1" ht="15">
      <c r="H76" s="4" t="s">
        <v>102</v>
      </c>
    </row>
    <row r="77" s="1" customFormat="1" ht="15">
      <c r="H77" s="4" t="s">
        <v>103</v>
      </c>
    </row>
    <row r="78" s="1" customFormat="1" ht="15">
      <c r="H78" s="4" t="s">
        <v>104</v>
      </c>
    </row>
    <row r="79" s="1" customFormat="1" ht="15">
      <c r="H79" s="4" t="s">
        <v>105</v>
      </c>
    </row>
    <row r="80" s="1" customFormat="1" ht="15">
      <c r="H80" s="4" t="s">
        <v>106</v>
      </c>
    </row>
    <row r="81" s="1" customFormat="1" ht="15">
      <c r="H81" s="4" t="s">
        <v>107</v>
      </c>
    </row>
    <row r="82" s="1" customFormat="1" ht="15">
      <c r="H82" s="4" t="s">
        <v>108</v>
      </c>
    </row>
    <row r="83" s="1" customFormat="1" ht="15">
      <c r="H83" s="4" t="s">
        <v>109</v>
      </c>
    </row>
    <row r="84" s="1" customFormat="1" ht="15">
      <c r="H84" s="4" t="s">
        <v>110</v>
      </c>
    </row>
    <row r="85" s="1" customFormat="1" ht="15">
      <c r="H85" s="4" t="s">
        <v>111</v>
      </c>
    </row>
    <row r="86" s="1" customFormat="1" ht="15">
      <c r="H86" s="4" t="s">
        <v>112</v>
      </c>
    </row>
    <row r="87" s="1" customFormat="1" ht="15">
      <c r="H87" s="4" t="s">
        <v>113</v>
      </c>
    </row>
    <row r="88" s="1" customFormat="1" ht="15">
      <c r="H88" s="4" t="s">
        <v>114</v>
      </c>
    </row>
    <row r="89" s="1" customFormat="1" ht="15">
      <c r="H89" s="4" t="s">
        <v>115</v>
      </c>
    </row>
    <row r="90" s="1" customFormat="1" ht="15">
      <c r="H90" s="4" t="s">
        <v>116</v>
      </c>
    </row>
    <row r="91" s="1" customFormat="1" ht="15">
      <c r="H91" s="4" t="s">
        <v>117</v>
      </c>
    </row>
    <row r="92" s="1" customFormat="1" ht="15">
      <c r="H92" s="4" t="s">
        <v>118</v>
      </c>
    </row>
    <row r="93" s="1" customFormat="1" ht="15">
      <c r="H93" s="4" t="s">
        <v>119</v>
      </c>
    </row>
    <row r="94" s="1" customFormat="1" ht="15">
      <c r="H94" s="4" t="s">
        <v>120</v>
      </c>
    </row>
    <row r="95" s="1" customFormat="1" ht="15">
      <c r="H95" s="4" t="s">
        <v>121</v>
      </c>
    </row>
    <row r="96" s="1" customFormat="1" ht="15">
      <c r="H96" s="4" t="s">
        <v>122</v>
      </c>
    </row>
    <row r="97" s="1" customFormat="1" ht="15">
      <c r="H97" s="4" t="s">
        <v>123</v>
      </c>
    </row>
    <row r="98" s="1" customFormat="1" ht="15">
      <c r="H98" s="4" t="s">
        <v>124</v>
      </c>
    </row>
    <row r="99" s="1" customFormat="1" ht="15">
      <c r="H99" s="4" t="s">
        <v>125</v>
      </c>
    </row>
    <row r="100" s="1" customFormat="1" ht="15">
      <c r="H100" s="4" t="s">
        <v>126</v>
      </c>
    </row>
    <row r="101" s="1" customFormat="1" ht="15">
      <c r="H101" s="4" t="s">
        <v>127</v>
      </c>
    </row>
    <row r="102" s="1" customFormat="1" ht="15">
      <c r="H102" s="4" t="s">
        <v>128</v>
      </c>
    </row>
    <row r="103" s="1" customFormat="1" ht="15">
      <c r="H103" s="4" t="s">
        <v>129</v>
      </c>
    </row>
    <row r="104" s="1" customFormat="1" ht="15">
      <c r="H104" s="4" t="s">
        <v>130</v>
      </c>
    </row>
    <row r="105" s="1" customFormat="1" ht="15">
      <c r="H105" s="4" t="s">
        <v>131</v>
      </c>
    </row>
    <row r="106" s="1" customFormat="1" ht="15">
      <c r="H106" s="4" t="s">
        <v>132</v>
      </c>
    </row>
    <row r="107" s="1" customFormat="1" ht="15">
      <c r="H107" s="4" t="s">
        <v>133</v>
      </c>
    </row>
    <row r="108" s="1" customFormat="1" ht="15">
      <c r="H108" s="4" t="s">
        <v>134</v>
      </c>
    </row>
    <row r="109" s="1" customFormat="1" ht="15">
      <c r="H109" s="4" t="s">
        <v>135</v>
      </c>
    </row>
    <row r="110" s="1" customFormat="1" ht="15">
      <c r="H110" s="4" t="s">
        <v>136</v>
      </c>
    </row>
    <row r="111" s="1" customFormat="1" ht="15">
      <c r="H111" s="4" t="s">
        <v>137</v>
      </c>
    </row>
    <row r="112" s="1" customFormat="1" ht="15">
      <c r="H112" s="4" t="s">
        <v>138</v>
      </c>
    </row>
    <row r="113" s="1" customFormat="1" ht="15">
      <c r="H113" s="4" t="s">
        <v>139</v>
      </c>
    </row>
    <row r="114" s="1" customFormat="1" ht="15">
      <c r="H114" s="4" t="s">
        <v>140</v>
      </c>
    </row>
    <row r="115" s="1" customFormat="1" ht="15">
      <c r="H115" s="4" t="s">
        <v>141</v>
      </c>
    </row>
    <row r="116" s="1" customFormat="1" ht="15">
      <c r="H116" s="4" t="s">
        <v>142</v>
      </c>
    </row>
    <row r="117" s="1" customFormat="1" ht="15">
      <c r="H117" s="4" t="s">
        <v>143</v>
      </c>
    </row>
    <row r="118" s="1" customFormat="1" ht="15">
      <c r="H118" s="4" t="s">
        <v>144</v>
      </c>
    </row>
    <row r="119" s="1" customFormat="1" ht="15">
      <c r="H119" s="4" t="s">
        <v>145</v>
      </c>
    </row>
    <row r="120" s="1" customFormat="1" ht="15">
      <c r="H120" s="4" t="s">
        <v>146</v>
      </c>
    </row>
    <row r="121" s="1" customFormat="1" ht="15">
      <c r="H121" s="4" t="s">
        <v>147</v>
      </c>
    </row>
    <row r="122" s="1" customFormat="1" ht="15">
      <c r="H122" s="4" t="s">
        <v>148</v>
      </c>
    </row>
    <row r="123" s="1" customFormat="1" ht="15">
      <c r="H123" s="4" t="s">
        <v>149</v>
      </c>
    </row>
    <row r="124" s="1" customFormat="1" ht="15">
      <c r="H124" s="4" t="s">
        <v>150</v>
      </c>
    </row>
    <row r="125" s="1" customFormat="1" ht="15">
      <c r="H125" s="4" t="s">
        <v>151</v>
      </c>
    </row>
    <row r="126" s="1" customFormat="1" ht="15">
      <c r="H126" s="4" t="s">
        <v>152</v>
      </c>
    </row>
    <row r="127" s="1" customFormat="1" ht="15">
      <c r="H127" s="4" t="s">
        <v>153</v>
      </c>
    </row>
    <row r="128" s="1" customFormat="1" ht="15">
      <c r="H128" s="4" t="s">
        <v>154</v>
      </c>
    </row>
    <row r="129" s="1" customFormat="1" ht="15">
      <c r="H129" s="4" t="s">
        <v>155</v>
      </c>
    </row>
    <row r="130" s="1" customFormat="1" ht="15">
      <c r="H130" s="4" t="s">
        <v>156</v>
      </c>
    </row>
    <row r="131" s="1" customFormat="1" ht="15">
      <c r="H131" s="4" t="s">
        <v>157</v>
      </c>
    </row>
    <row r="132" s="1" customFormat="1" ht="15">
      <c r="H132" s="4" t="s">
        <v>158</v>
      </c>
    </row>
    <row r="133" s="1" customFormat="1" ht="15">
      <c r="H133" s="4" t="s">
        <v>159</v>
      </c>
    </row>
    <row r="134" s="1" customFormat="1" ht="15">
      <c r="H134" s="4" t="s">
        <v>160</v>
      </c>
    </row>
    <row r="135" s="1" customFormat="1" ht="15">
      <c r="H135" s="4" t="s">
        <v>161</v>
      </c>
    </row>
    <row r="136" s="1" customFormat="1" ht="15">
      <c r="H136" s="4" t="s">
        <v>162</v>
      </c>
    </row>
    <row r="137" s="1" customFormat="1" ht="15">
      <c r="H137" s="4" t="s">
        <v>163</v>
      </c>
    </row>
    <row r="138" s="1" customFormat="1" ht="15">
      <c r="H138" s="4" t="s">
        <v>164</v>
      </c>
    </row>
    <row r="139" s="1" customFormat="1" ht="15">
      <c r="H139" s="4" t="s">
        <v>165</v>
      </c>
    </row>
    <row r="140" s="1" customFormat="1" ht="15">
      <c r="H140" s="4" t="s">
        <v>166</v>
      </c>
    </row>
    <row r="141" s="1" customFormat="1" ht="15">
      <c r="H141" s="4" t="s">
        <v>167</v>
      </c>
    </row>
    <row r="142" s="1" customFormat="1" ht="15">
      <c r="H142" s="4" t="s">
        <v>168</v>
      </c>
    </row>
    <row r="143" s="1" customFormat="1" ht="15">
      <c r="H143" s="4" t="s">
        <v>169</v>
      </c>
    </row>
    <row r="144" s="1" customFormat="1" ht="15">
      <c r="H144" s="4" t="s">
        <v>170</v>
      </c>
    </row>
    <row r="145" s="1" customFormat="1" ht="15">
      <c r="H145" s="4" t="s">
        <v>171</v>
      </c>
    </row>
    <row r="146" s="1" customFormat="1" ht="15">
      <c r="H146" s="4" t="s">
        <v>172</v>
      </c>
    </row>
    <row r="147" s="1" customFormat="1" ht="15">
      <c r="H147" s="4" t="s">
        <v>173</v>
      </c>
    </row>
    <row r="148" s="1" customFormat="1" ht="15">
      <c r="H148" s="4" t="s">
        <v>174</v>
      </c>
    </row>
    <row r="149" s="1" customFormat="1" ht="15">
      <c r="H149" s="4" t="s">
        <v>175</v>
      </c>
    </row>
    <row r="150" s="1" customFormat="1" ht="15">
      <c r="H150" s="4" t="s">
        <v>176</v>
      </c>
    </row>
    <row r="151" s="1" customFormat="1" ht="15">
      <c r="H151" s="4" t="s">
        <v>177</v>
      </c>
    </row>
    <row r="152" s="1" customFormat="1" ht="15">
      <c r="H152" s="4" t="s">
        <v>178</v>
      </c>
    </row>
    <row r="153" s="1" customFormat="1" ht="15">
      <c r="H153" s="4" t="s">
        <v>179</v>
      </c>
    </row>
    <row r="154" s="1" customFormat="1" ht="15">
      <c r="H154" s="4" t="s">
        <v>180</v>
      </c>
    </row>
    <row r="155" s="1" customFormat="1" ht="15">
      <c r="H155" s="4" t="s">
        <v>181</v>
      </c>
    </row>
    <row r="156" s="1" customFormat="1" ht="15">
      <c r="H156" s="4" t="s">
        <v>182</v>
      </c>
    </row>
    <row r="157" s="1" customFormat="1" ht="15">
      <c r="H157" s="4" t="s">
        <v>183</v>
      </c>
    </row>
    <row r="158" s="1" customFormat="1" ht="15">
      <c r="H158" s="4" t="s">
        <v>184</v>
      </c>
    </row>
    <row r="159" s="1" customFormat="1" ht="15">
      <c r="H159" s="4" t="s">
        <v>185</v>
      </c>
    </row>
    <row r="160" s="1" customFormat="1" ht="15">
      <c r="H160" s="4" t="s">
        <v>186</v>
      </c>
    </row>
    <row r="161" s="1" customFormat="1" ht="15">
      <c r="H161" s="4" t="s">
        <v>187</v>
      </c>
    </row>
    <row r="162" s="1" customFormat="1" ht="15">
      <c r="H162" s="4" t="s">
        <v>188</v>
      </c>
    </row>
    <row r="163" s="1" customFormat="1" ht="15">
      <c r="H163" s="4" t="s">
        <v>189</v>
      </c>
    </row>
    <row r="164" s="1" customFormat="1" ht="15">
      <c r="H164" s="4" t="s">
        <v>190</v>
      </c>
    </row>
    <row r="165" s="1" customFormat="1" ht="15">
      <c r="H165" s="4" t="s">
        <v>191</v>
      </c>
    </row>
    <row r="166" s="1" customFormat="1" ht="15">
      <c r="H166" s="4" t="s">
        <v>192</v>
      </c>
    </row>
    <row r="167" s="1" customFormat="1" ht="15">
      <c r="H167" s="4" t="s">
        <v>193</v>
      </c>
    </row>
    <row r="168" s="1" customFormat="1" ht="15">
      <c r="H168" s="4" t="s">
        <v>194</v>
      </c>
    </row>
    <row r="169" s="1" customFormat="1" ht="15">
      <c r="H169" s="4" t="s">
        <v>195</v>
      </c>
    </row>
    <row r="170" s="1" customFormat="1" ht="15">
      <c r="H170" s="4" t="s">
        <v>196</v>
      </c>
    </row>
    <row r="171" s="1" customFormat="1" ht="15">
      <c r="H171" s="4" t="s">
        <v>197</v>
      </c>
    </row>
    <row r="172" s="1" customFormat="1" ht="15">
      <c r="H172" s="4" t="s">
        <v>198</v>
      </c>
    </row>
    <row r="173" s="1" customFormat="1" ht="15">
      <c r="H173" s="4" t="s">
        <v>199</v>
      </c>
    </row>
    <row r="174" s="1" customFormat="1" ht="15">
      <c r="H174" s="4" t="s">
        <v>200</v>
      </c>
    </row>
    <row r="175" s="1" customFormat="1" ht="15">
      <c r="H175" s="4" t="s">
        <v>201</v>
      </c>
    </row>
    <row r="176" s="1" customFormat="1" ht="15">
      <c r="H176" s="4" t="s">
        <v>202</v>
      </c>
    </row>
    <row r="177" s="1" customFormat="1"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IV65526:IV65530 D65526:D65530">
      <formula1>$H$15:$H$177</formula1>
    </dataValidation>
    <dataValidation type="list" allowBlank="1" showInputMessage="1" showErrorMessage="1" sqref="IV65525 D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33" r:id="rId1" display="http://www.undp-adaptation.org/project/af_solomonislands"/>
    <hyperlink ref="D50" r:id="rId2" display="frankw.psmal@gmail.com"/>
    <hyperlink ref="D42" r:id="rId3" display="frankw.psmal@gmail.com"/>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2:O62"/>
  <sheetViews>
    <sheetView tabSelected="1" view="pageBreakPreview" zoomScale="96" zoomScaleSheetLayoutView="96" zoomScalePageLayoutView="0" workbookViewId="0" topLeftCell="A1">
      <selection activeCell="E10" sqref="E10:F10"/>
    </sheetView>
  </sheetViews>
  <sheetFormatPr defaultColWidth="9.140625" defaultRowHeight="15"/>
  <cols>
    <col min="1" max="1" width="1.421875" style="20" customWidth="1"/>
    <col min="2" max="2" width="1.57421875" style="19" customWidth="1"/>
    <col min="3" max="3" width="10.28125" style="19" customWidth="1"/>
    <col min="4" max="4" width="21.00390625" style="19" customWidth="1"/>
    <col min="5" max="5" width="27.57421875" style="20" customWidth="1"/>
    <col min="6" max="6" width="41.28125" style="20" customWidth="1"/>
    <col min="7" max="7" width="26.00390625" style="20" customWidth="1"/>
    <col min="8" max="8" width="1.1484375" style="20" customWidth="1"/>
    <col min="9" max="9" width="1.421875" style="20" customWidth="1"/>
    <col min="10" max="10" width="18.8515625" style="20" customWidth="1"/>
    <col min="11" max="13" width="18.140625" style="20" customWidth="1"/>
    <col min="14" max="14" width="18.28125" style="20" customWidth="1"/>
    <col min="15" max="15" width="9.28125" style="20" customWidth="1"/>
    <col min="16" max="16384" width="9.140625" style="20" customWidth="1"/>
  </cols>
  <sheetData>
    <row r="1" ht="15.75" thickBot="1"/>
    <row r="2" spans="2:8" ht="15.75" thickBot="1">
      <c r="B2" s="79"/>
      <c r="C2" s="80"/>
      <c r="D2" s="80"/>
      <c r="E2" s="81"/>
      <c r="F2" s="81"/>
      <c r="G2" s="81"/>
      <c r="H2" s="82"/>
    </row>
    <row r="3" spans="2:8" ht="21" thickBot="1">
      <c r="B3" s="83"/>
      <c r="C3" s="359" t="s">
        <v>539</v>
      </c>
      <c r="D3" s="360"/>
      <c r="E3" s="360"/>
      <c r="F3" s="360"/>
      <c r="G3" s="361"/>
      <c r="H3" s="84"/>
    </row>
    <row r="4" spans="2:8" ht="15">
      <c r="B4" s="364"/>
      <c r="C4" s="365"/>
      <c r="D4" s="365"/>
      <c r="E4" s="365"/>
      <c r="F4" s="365"/>
      <c r="G4" s="86"/>
      <c r="H4" s="84"/>
    </row>
    <row r="5" spans="2:8" ht="15">
      <c r="B5" s="85"/>
      <c r="C5" s="363"/>
      <c r="D5" s="363"/>
      <c r="E5" s="363"/>
      <c r="F5" s="363"/>
      <c r="G5" s="86"/>
      <c r="H5" s="84"/>
    </row>
    <row r="6" spans="2:8" ht="15">
      <c r="B6" s="85"/>
      <c r="C6" s="59"/>
      <c r="D6" s="64"/>
      <c r="E6" s="60"/>
      <c r="F6" s="86"/>
      <c r="G6" s="86"/>
      <c r="H6" s="84"/>
    </row>
    <row r="7" spans="2:8" ht="15">
      <c r="B7" s="85"/>
      <c r="C7" s="348" t="s">
        <v>242</v>
      </c>
      <c r="D7" s="348"/>
      <c r="E7" s="61"/>
      <c r="F7" s="86"/>
      <c r="G7" s="86"/>
      <c r="H7" s="84"/>
    </row>
    <row r="8" spans="2:8" ht="27.75" customHeight="1" thickBot="1">
      <c r="B8" s="85"/>
      <c r="C8" s="369" t="s">
        <v>268</v>
      </c>
      <c r="D8" s="369"/>
      <c r="E8" s="369"/>
      <c r="F8" s="369"/>
      <c r="G8" s="86"/>
      <c r="H8" s="84"/>
    </row>
    <row r="9" spans="2:11" ht="49.5" customHeight="1" thickBot="1">
      <c r="B9" s="85"/>
      <c r="C9" s="348" t="s">
        <v>538</v>
      </c>
      <c r="D9" s="348"/>
      <c r="E9" s="370">
        <v>1982484</v>
      </c>
      <c r="F9" s="371"/>
      <c r="G9" s="292"/>
      <c r="H9" s="84"/>
      <c r="K9" s="21"/>
    </row>
    <row r="10" spans="2:8" ht="207" customHeight="1" thickBot="1">
      <c r="B10" s="85"/>
      <c r="C10" s="348" t="s">
        <v>243</v>
      </c>
      <c r="D10" s="348"/>
      <c r="E10" s="367" t="s">
        <v>599</v>
      </c>
      <c r="F10" s="368"/>
      <c r="G10" s="86"/>
      <c r="H10" s="84"/>
    </row>
    <row r="11" spans="2:8" ht="15">
      <c r="B11" s="85"/>
      <c r="C11" s="64"/>
      <c r="D11" s="64"/>
      <c r="E11" s="86"/>
      <c r="F11" s="86"/>
      <c r="G11" s="86"/>
      <c r="H11" s="84"/>
    </row>
    <row r="12" spans="2:15" ht="15.75" thickBot="1">
      <c r="B12" s="85"/>
      <c r="C12" s="348" t="s">
        <v>218</v>
      </c>
      <c r="D12" s="348"/>
      <c r="E12" s="86"/>
      <c r="F12" s="86"/>
      <c r="G12" s="86"/>
      <c r="H12" s="84"/>
      <c r="J12" s="21"/>
      <c r="K12" s="21"/>
      <c r="L12" s="21"/>
      <c r="M12" s="21"/>
      <c r="N12" s="21"/>
      <c r="O12" s="21"/>
    </row>
    <row r="13" spans="2:15" ht="49.5" customHeight="1" thickBot="1">
      <c r="B13" s="85"/>
      <c r="C13" s="348" t="s">
        <v>537</v>
      </c>
      <c r="D13" s="348"/>
      <c r="E13" s="168" t="s">
        <v>219</v>
      </c>
      <c r="F13" s="169" t="s">
        <v>220</v>
      </c>
      <c r="G13" s="86"/>
      <c r="H13" s="84"/>
      <c r="J13" s="21"/>
      <c r="K13" s="22"/>
      <c r="L13" s="22"/>
      <c r="M13" s="22"/>
      <c r="N13" s="22"/>
      <c r="O13" s="21"/>
    </row>
    <row r="14" spans="2:15" ht="75.75" thickBot="1">
      <c r="B14" s="85"/>
      <c r="C14" s="64"/>
      <c r="D14" s="64"/>
      <c r="E14" s="34" t="s">
        <v>536</v>
      </c>
      <c r="F14" s="307">
        <v>202910.8</v>
      </c>
      <c r="G14" s="86"/>
      <c r="H14" s="84"/>
      <c r="J14" s="21"/>
      <c r="K14" s="23"/>
      <c r="L14" s="23"/>
      <c r="M14" s="23"/>
      <c r="N14" s="23"/>
      <c r="O14" s="21"/>
    </row>
    <row r="15" spans="2:15" ht="83.25" customHeight="1" thickBot="1">
      <c r="B15" s="85"/>
      <c r="C15" s="64"/>
      <c r="D15" s="64"/>
      <c r="E15" s="34" t="s">
        <v>535</v>
      </c>
      <c r="F15" s="308">
        <v>450000</v>
      </c>
      <c r="G15" s="86"/>
      <c r="H15" s="84"/>
      <c r="J15" s="21"/>
      <c r="K15" s="23"/>
      <c r="L15" s="23"/>
      <c r="M15" s="23"/>
      <c r="N15" s="23"/>
      <c r="O15" s="21"/>
    </row>
    <row r="16" spans="2:15" ht="60.75" thickBot="1">
      <c r="B16" s="85"/>
      <c r="C16" s="64"/>
      <c r="D16" s="64"/>
      <c r="E16" s="24" t="s">
        <v>534</v>
      </c>
      <c r="F16" s="308">
        <v>80000</v>
      </c>
      <c r="G16" s="86"/>
      <c r="H16" s="84"/>
      <c r="J16" s="21"/>
      <c r="K16" s="23"/>
      <c r="L16" s="23"/>
      <c r="M16" s="23"/>
      <c r="N16" s="23"/>
      <c r="O16" s="21"/>
    </row>
    <row r="17" spans="2:15" ht="45.75" thickBot="1">
      <c r="B17" s="85"/>
      <c r="C17" s="64"/>
      <c r="D17" s="64"/>
      <c r="E17" s="24" t="s">
        <v>533</v>
      </c>
      <c r="F17" s="308">
        <v>98000</v>
      </c>
      <c r="G17" s="86"/>
      <c r="H17" s="84"/>
      <c r="J17" s="21"/>
      <c r="K17" s="23"/>
      <c r="L17" s="23"/>
      <c r="M17" s="23"/>
      <c r="N17" s="23"/>
      <c r="O17" s="21"/>
    </row>
    <row r="18" spans="2:15" ht="75.75" thickBot="1">
      <c r="B18" s="85"/>
      <c r="C18" s="64"/>
      <c r="D18" s="64"/>
      <c r="E18" s="24" t="s">
        <v>532</v>
      </c>
      <c r="F18" s="308">
        <v>98000</v>
      </c>
      <c r="G18" s="86"/>
      <c r="H18" s="84"/>
      <c r="J18" s="21"/>
      <c r="K18" s="23"/>
      <c r="L18" s="23"/>
      <c r="M18" s="23"/>
      <c r="N18" s="23"/>
      <c r="O18" s="21"/>
    </row>
    <row r="19" spans="2:15" ht="150.75" thickBot="1">
      <c r="B19" s="85"/>
      <c r="C19" s="64"/>
      <c r="D19" s="64"/>
      <c r="E19" s="24" t="s">
        <v>531</v>
      </c>
      <c r="F19" s="307">
        <v>135000</v>
      </c>
      <c r="G19" s="86"/>
      <c r="H19" s="84"/>
      <c r="J19" s="21"/>
      <c r="K19" s="23"/>
      <c r="L19" s="23"/>
      <c r="M19" s="23"/>
      <c r="N19" s="23"/>
      <c r="O19" s="21"/>
    </row>
    <row r="20" spans="2:15" ht="150.75" thickBot="1">
      <c r="B20" s="85"/>
      <c r="C20" s="64"/>
      <c r="D20" s="64"/>
      <c r="E20" s="24" t="s">
        <v>530</v>
      </c>
      <c r="F20" s="308">
        <v>137088.82</v>
      </c>
      <c r="G20" s="86"/>
      <c r="H20" s="84"/>
      <c r="J20" s="21"/>
      <c r="K20" s="23"/>
      <c r="L20" s="23"/>
      <c r="M20" s="23"/>
      <c r="N20" s="23"/>
      <c r="O20" s="21"/>
    </row>
    <row r="21" spans="2:15" ht="120.75" thickBot="1">
      <c r="B21" s="85"/>
      <c r="C21" s="64"/>
      <c r="D21" s="64"/>
      <c r="E21" s="24" t="s">
        <v>529</v>
      </c>
      <c r="F21" s="308">
        <v>90000</v>
      </c>
      <c r="G21" s="86"/>
      <c r="H21" s="84"/>
      <c r="J21" s="21"/>
      <c r="K21" s="23"/>
      <c r="L21" s="23"/>
      <c r="M21" s="23"/>
      <c r="N21" s="23"/>
      <c r="O21" s="21"/>
    </row>
    <row r="22" spans="2:15" ht="180.75" thickBot="1">
      <c r="B22" s="85"/>
      <c r="C22" s="64"/>
      <c r="D22" s="64"/>
      <c r="E22" s="24" t="s">
        <v>528</v>
      </c>
      <c r="F22" s="307">
        <v>29487.05</v>
      </c>
      <c r="G22" s="86"/>
      <c r="H22" s="84"/>
      <c r="J22" s="21"/>
      <c r="K22" s="23"/>
      <c r="L22" s="23"/>
      <c r="M22" s="23"/>
      <c r="N22" s="23"/>
      <c r="O22" s="21"/>
    </row>
    <row r="23" spans="2:15" ht="75.75" thickBot="1">
      <c r="B23" s="85"/>
      <c r="C23" s="64"/>
      <c r="D23" s="64"/>
      <c r="E23" s="24" t="s">
        <v>527</v>
      </c>
      <c r="F23" s="308">
        <v>25000</v>
      </c>
      <c r="G23" s="86"/>
      <c r="H23" s="84"/>
      <c r="J23" s="21"/>
      <c r="K23" s="23"/>
      <c r="L23" s="23"/>
      <c r="M23" s="23"/>
      <c r="N23" s="23"/>
      <c r="O23" s="21"/>
    </row>
    <row r="24" spans="2:15" ht="45.75" thickBot="1">
      <c r="B24" s="85"/>
      <c r="C24" s="64"/>
      <c r="D24" s="64"/>
      <c r="E24" s="24" t="s">
        <v>526</v>
      </c>
      <c r="F24" s="307">
        <v>226018.64</v>
      </c>
      <c r="G24" s="86"/>
      <c r="H24" s="84"/>
      <c r="J24" s="21"/>
      <c r="K24" s="23"/>
      <c r="L24" s="23"/>
      <c r="M24" s="23"/>
      <c r="N24" s="23"/>
      <c r="O24" s="21"/>
    </row>
    <row r="25" spans="2:15" ht="30.75" thickBot="1">
      <c r="B25" s="85"/>
      <c r="C25" s="64"/>
      <c r="D25" s="64"/>
      <c r="E25" s="165" t="s">
        <v>525</v>
      </c>
      <c r="F25" s="308">
        <v>34000</v>
      </c>
      <c r="G25" s="86"/>
      <c r="H25" s="84"/>
      <c r="J25" s="21"/>
      <c r="K25" s="23"/>
      <c r="L25" s="23"/>
      <c r="M25" s="23"/>
      <c r="N25" s="23"/>
      <c r="O25" s="21"/>
    </row>
    <row r="26" spans="2:15" ht="15.75" thickBot="1">
      <c r="B26" s="85"/>
      <c r="C26" s="64"/>
      <c r="D26" s="64"/>
      <c r="E26" s="167" t="s">
        <v>304</v>
      </c>
      <c r="F26" s="290">
        <f>SUM(F14:F25)</f>
        <v>1605505.31</v>
      </c>
      <c r="G26" s="86"/>
      <c r="H26" s="84"/>
      <c r="J26" s="21"/>
      <c r="K26" s="23"/>
      <c r="L26" s="23"/>
      <c r="M26" s="23"/>
      <c r="N26" s="23"/>
      <c r="O26" s="21"/>
    </row>
    <row r="27" spans="2:15" ht="15">
      <c r="B27" s="85"/>
      <c r="C27" s="64"/>
      <c r="D27" s="64"/>
      <c r="E27" s="86"/>
      <c r="F27" s="86"/>
      <c r="G27" s="86"/>
      <c r="H27" s="84"/>
      <c r="J27" s="21"/>
      <c r="K27" s="21"/>
      <c r="L27" s="21"/>
      <c r="M27" s="21"/>
      <c r="N27" s="21"/>
      <c r="O27" s="21"/>
    </row>
    <row r="28" spans="2:15" ht="38.25" customHeight="1" thickBot="1">
      <c r="B28" s="85"/>
      <c r="C28" s="348" t="s">
        <v>314</v>
      </c>
      <c r="D28" s="348"/>
      <c r="E28" s="86"/>
      <c r="F28" s="86"/>
      <c r="G28" s="86"/>
      <c r="H28" s="84"/>
      <c r="J28" s="21"/>
      <c r="K28" s="21"/>
      <c r="L28" s="21"/>
      <c r="M28" s="21"/>
      <c r="N28" s="21"/>
      <c r="O28" s="21"/>
    </row>
    <row r="29" spans="2:8" ht="49.5" customHeight="1" thickBot="1">
      <c r="B29" s="85"/>
      <c r="C29" s="348" t="s">
        <v>316</v>
      </c>
      <c r="D29" s="348"/>
      <c r="E29" s="272" t="s">
        <v>219</v>
      </c>
      <c r="F29" s="170" t="s">
        <v>221</v>
      </c>
      <c r="G29" s="118" t="s">
        <v>269</v>
      </c>
      <c r="H29" s="84"/>
    </row>
    <row r="30" spans="2:10" ht="60.75" thickBot="1">
      <c r="B30" s="85"/>
      <c r="C30" s="313"/>
      <c r="D30" s="313"/>
      <c r="E30" s="314" t="s">
        <v>536</v>
      </c>
      <c r="F30" s="315">
        <v>260000</v>
      </c>
      <c r="G30" s="291">
        <v>42156</v>
      </c>
      <c r="H30" s="84"/>
      <c r="J30" s="26"/>
    </row>
    <row r="31" spans="2:8" ht="75.75" thickBot="1">
      <c r="B31" s="85"/>
      <c r="C31" s="313"/>
      <c r="D31" s="313"/>
      <c r="E31" s="314" t="s">
        <v>535</v>
      </c>
      <c r="F31" s="315">
        <v>491000</v>
      </c>
      <c r="G31" s="289">
        <v>42172</v>
      </c>
      <c r="H31" s="84"/>
    </row>
    <row r="32" spans="2:8" ht="45.75" thickBot="1">
      <c r="B32" s="85"/>
      <c r="C32" s="313"/>
      <c r="D32" s="313"/>
      <c r="E32" s="316" t="s">
        <v>534</v>
      </c>
      <c r="F32" s="315">
        <v>122000</v>
      </c>
      <c r="G32" s="289">
        <v>42156</v>
      </c>
      <c r="H32" s="84"/>
    </row>
    <row r="33" spans="2:8" ht="45.75" thickBot="1">
      <c r="B33" s="85"/>
      <c r="C33" s="313"/>
      <c r="D33" s="313"/>
      <c r="E33" s="316" t="s">
        <v>533</v>
      </c>
      <c r="F33" s="315">
        <f>258000-101028</f>
        <v>156972</v>
      </c>
      <c r="G33" s="289">
        <v>42156</v>
      </c>
      <c r="H33" s="84"/>
    </row>
    <row r="34" spans="2:8" ht="60.75" thickBot="1">
      <c r="B34" s="85"/>
      <c r="C34" s="313"/>
      <c r="D34" s="313"/>
      <c r="E34" s="316" t="s">
        <v>532</v>
      </c>
      <c r="F34" s="315">
        <v>122000</v>
      </c>
      <c r="G34" s="289">
        <v>42156</v>
      </c>
      <c r="H34" s="84"/>
    </row>
    <row r="35" spans="2:8" ht="105.75" thickBot="1">
      <c r="B35" s="85"/>
      <c r="C35" s="313"/>
      <c r="D35" s="313"/>
      <c r="E35" s="316" t="s">
        <v>531</v>
      </c>
      <c r="F35" s="315">
        <v>317000</v>
      </c>
      <c r="G35" s="289">
        <v>42156</v>
      </c>
      <c r="H35" s="84"/>
    </row>
    <row r="36" spans="2:8" ht="120.75" thickBot="1">
      <c r="B36" s="85"/>
      <c r="C36" s="313"/>
      <c r="D36" s="313"/>
      <c r="E36" s="316" t="s">
        <v>530</v>
      </c>
      <c r="F36" s="315">
        <f>418162-202056</f>
        <v>216106</v>
      </c>
      <c r="G36" s="289">
        <v>42156</v>
      </c>
      <c r="H36" s="84"/>
    </row>
    <row r="37" spans="2:8" ht="105.75" thickBot="1">
      <c r="B37" s="85"/>
      <c r="C37" s="313"/>
      <c r="D37" s="313"/>
      <c r="E37" s="316" t="s">
        <v>529</v>
      </c>
      <c r="F37" s="315">
        <v>98000</v>
      </c>
      <c r="G37" s="289">
        <v>42156</v>
      </c>
      <c r="H37" s="84"/>
    </row>
    <row r="38" spans="2:8" ht="150.75" thickBot="1">
      <c r="B38" s="85"/>
      <c r="C38" s="313"/>
      <c r="D38" s="313"/>
      <c r="E38" s="316" t="s">
        <v>528</v>
      </c>
      <c r="F38" s="315">
        <f>213000-101028</f>
        <v>111972</v>
      </c>
      <c r="G38" s="289">
        <v>42156</v>
      </c>
      <c r="H38" s="84"/>
    </row>
    <row r="39" spans="2:8" ht="75.75" thickBot="1">
      <c r="B39" s="85"/>
      <c r="C39" s="313"/>
      <c r="D39" s="313"/>
      <c r="E39" s="316" t="s">
        <v>527</v>
      </c>
      <c r="F39" s="315">
        <v>56752</v>
      </c>
      <c r="G39" s="289">
        <v>42156</v>
      </c>
      <c r="H39" s="84"/>
    </row>
    <row r="40" spans="2:8" ht="30.75" thickBot="1">
      <c r="B40" s="85"/>
      <c r="C40" s="313"/>
      <c r="D40" s="313"/>
      <c r="E40" s="316" t="s">
        <v>526</v>
      </c>
      <c r="F40" s="315">
        <v>179000</v>
      </c>
      <c r="G40" s="289">
        <v>42156</v>
      </c>
      <c r="H40" s="84"/>
    </row>
    <row r="41" spans="2:8" ht="30.75" thickBot="1">
      <c r="B41" s="85"/>
      <c r="C41" s="313"/>
      <c r="D41" s="313"/>
      <c r="E41" s="317" t="s">
        <v>525</v>
      </c>
      <c r="F41" s="315">
        <f>96200-50514</f>
        <v>45686</v>
      </c>
      <c r="G41" s="293">
        <v>42156</v>
      </c>
      <c r="H41" s="84"/>
    </row>
    <row r="42" spans="2:8" ht="15.75" thickBot="1">
      <c r="B42" s="85"/>
      <c r="C42" s="313"/>
      <c r="D42" s="313"/>
      <c r="E42" s="318"/>
      <c r="F42" s="315">
        <f>SUM(F30:F41)</f>
        <v>2176488</v>
      </c>
      <c r="G42" s="166"/>
      <c r="H42" s="84"/>
    </row>
    <row r="43" spans="2:8" ht="15">
      <c r="B43" s="85"/>
      <c r="C43" s="313"/>
      <c r="D43" s="313"/>
      <c r="E43" s="319"/>
      <c r="F43" s="319"/>
      <c r="G43" s="86"/>
      <c r="H43" s="84"/>
    </row>
    <row r="44" spans="2:8" ht="34.5" customHeight="1" thickBot="1">
      <c r="B44" s="85"/>
      <c r="C44" s="366" t="s">
        <v>597</v>
      </c>
      <c r="D44" s="366"/>
      <c r="E44" s="366"/>
      <c r="F44" s="366"/>
      <c r="G44" s="173"/>
      <c r="H44" s="84"/>
    </row>
    <row r="45" spans="2:8" ht="63.75" customHeight="1" thickBot="1">
      <c r="B45" s="85"/>
      <c r="C45" s="366" t="s">
        <v>215</v>
      </c>
      <c r="D45" s="366"/>
      <c r="E45" s="372" t="s">
        <v>433</v>
      </c>
      <c r="F45" s="373"/>
      <c r="G45" s="86"/>
      <c r="H45" s="84"/>
    </row>
    <row r="46" spans="2:8" ht="15.75" thickBot="1">
      <c r="B46" s="85"/>
      <c r="C46" s="362"/>
      <c r="D46" s="362"/>
      <c r="E46" s="362"/>
      <c r="F46" s="362"/>
      <c r="G46" s="86"/>
      <c r="H46" s="84"/>
    </row>
    <row r="47" spans="2:8" ht="59.25" customHeight="1" thickBot="1">
      <c r="B47" s="85"/>
      <c r="C47" s="348" t="s">
        <v>216</v>
      </c>
      <c r="D47" s="348"/>
      <c r="E47" s="349"/>
      <c r="F47" s="350"/>
      <c r="G47" s="86"/>
      <c r="H47" s="84"/>
    </row>
    <row r="48" spans="2:8" ht="153" customHeight="1" thickBot="1">
      <c r="B48" s="85"/>
      <c r="C48" s="348" t="s">
        <v>217</v>
      </c>
      <c r="D48" s="348"/>
      <c r="E48" s="351" t="s">
        <v>592</v>
      </c>
      <c r="F48" s="352"/>
      <c r="G48" s="86"/>
      <c r="H48" s="84"/>
    </row>
    <row r="49" spans="2:8" ht="15">
      <c r="B49" s="85"/>
      <c r="C49" s="64"/>
      <c r="D49" s="64"/>
      <c r="E49" s="86"/>
      <c r="F49" s="86"/>
      <c r="G49" s="86"/>
      <c r="H49" s="84"/>
    </row>
    <row r="50" spans="2:8" ht="15.75" thickBot="1">
      <c r="B50" s="87"/>
      <c r="C50" s="357"/>
      <c r="D50" s="357"/>
      <c r="E50" s="88"/>
      <c r="F50" s="69"/>
      <c r="G50" s="69"/>
      <c r="H50" s="89"/>
    </row>
    <row r="51" spans="2:7" s="26" customFormat="1" ht="64.5" customHeight="1">
      <c r="B51" s="25"/>
      <c r="C51" s="356"/>
      <c r="D51" s="356"/>
      <c r="E51" s="358"/>
      <c r="F51" s="358"/>
      <c r="G51" s="12"/>
    </row>
    <row r="52" spans="2:7" ht="59.25" customHeight="1">
      <c r="B52" s="25"/>
      <c r="C52" s="27"/>
      <c r="D52" s="27"/>
      <c r="E52" s="23"/>
      <c r="F52" s="23"/>
      <c r="G52" s="12"/>
    </row>
    <row r="53" spans="2:7" ht="49.5" customHeight="1">
      <c r="B53" s="25"/>
      <c r="C53" s="353"/>
      <c r="D53" s="353"/>
      <c r="E53" s="355"/>
      <c r="F53" s="355"/>
      <c r="G53" s="12"/>
    </row>
    <row r="54" spans="2:7" ht="99.75" customHeight="1">
      <c r="B54" s="25"/>
      <c r="C54" s="353"/>
      <c r="D54" s="353"/>
      <c r="E54" s="354"/>
      <c r="F54" s="354"/>
      <c r="G54" s="12"/>
    </row>
    <row r="55" spans="2:7" ht="15">
      <c r="B55" s="25"/>
      <c r="C55" s="25"/>
      <c r="D55" s="25"/>
      <c r="E55" s="12"/>
      <c r="F55" s="12"/>
      <c r="G55" s="12"/>
    </row>
    <row r="56" spans="2:7" ht="15">
      <c r="B56" s="25"/>
      <c r="C56" s="356"/>
      <c r="D56" s="356"/>
      <c r="E56" s="12"/>
      <c r="F56" s="12"/>
      <c r="G56" s="12"/>
    </row>
    <row r="57" spans="2:7" ht="49.5" customHeight="1">
      <c r="B57" s="25"/>
      <c r="C57" s="356"/>
      <c r="D57" s="356"/>
      <c r="E57" s="354"/>
      <c r="F57" s="354"/>
      <c r="G57" s="12"/>
    </row>
    <row r="58" spans="2:7" ht="99.75" customHeight="1">
      <c r="B58" s="25"/>
      <c r="C58" s="353"/>
      <c r="D58" s="353"/>
      <c r="E58" s="354"/>
      <c r="F58" s="354"/>
      <c r="G58" s="12"/>
    </row>
    <row r="59" spans="2:7" ht="15">
      <c r="B59" s="25"/>
      <c r="C59" s="28"/>
      <c r="D59" s="25"/>
      <c r="E59" s="29"/>
      <c r="F59" s="12"/>
      <c r="G59" s="12"/>
    </row>
    <row r="60" spans="2:7" ht="15">
      <c r="B60" s="25"/>
      <c r="C60" s="28"/>
      <c r="D60" s="28"/>
      <c r="E60" s="29"/>
      <c r="F60" s="29"/>
      <c r="G60" s="11"/>
    </row>
    <row r="61" spans="5:6" ht="15">
      <c r="E61" s="30"/>
      <c r="F61" s="30"/>
    </row>
    <row r="62" spans="5:6" ht="15">
      <c r="E62" s="30"/>
      <c r="F62" s="30"/>
    </row>
  </sheetData>
  <sheetProtection/>
  <mergeCells count="33">
    <mergeCell ref="E10:F10"/>
    <mergeCell ref="C8:F8"/>
    <mergeCell ref="C12:D12"/>
    <mergeCell ref="E9:F9"/>
    <mergeCell ref="C45:D45"/>
    <mergeCell ref="E45:F45"/>
    <mergeCell ref="C13:D13"/>
    <mergeCell ref="C3:G3"/>
    <mergeCell ref="C46:F46"/>
    <mergeCell ref="C9:D9"/>
    <mergeCell ref="C10:D10"/>
    <mergeCell ref="C28:D28"/>
    <mergeCell ref="C29:D29"/>
    <mergeCell ref="C5:F5"/>
    <mergeCell ref="B4:F4"/>
    <mergeCell ref="C7:D7"/>
    <mergeCell ref="C44:F44"/>
    <mergeCell ref="C57:D57"/>
    <mergeCell ref="C50:D50"/>
    <mergeCell ref="C51:D51"/>
    <mergeCell ref="E51:F51"/>
    <mergeCell ref="C48:D48"/>
    <mergeCell ref="C56:D56"/>
    <mergeCell ref="C47:D47"/>
    <mergeCell ref="E47:F47"/>
    <mergeCell ref="E48:F48"/>
    <mergeCell ref="C58:D58"/>
    <mergeCell ref="E57:F57"/>
    <mergeCell ref="E58:F58"/>
    <mergeCell ref="E54:F54"/>
    <mergeCell ref="E53:F53"/>
    <mergeCell ref="C53:D53"/>
    <mergeCell ref="C54:D54"/>
  </mergeCells>
  <dataValidations count="2">
    <dataValidation type="list" allowBlank="1" showInputMessage="1" showErrorMessage="1" sqref="E57">
      <formula1>$K$63:$K$64</formula1>
    </dataValidation>
    <dataValidation type="whole" allowBlank="1" showInputMessage="1" showErrorMessage="1" sqref="E53 E47 E9">
      <formula1>-999999999</formula1>
      <formula2>999999999</formula2>
    </dataValidation>
  </dataValidations>
  <printOptions/>
  <pageMargins left="0.25" right="0.25" top="0.18" bottom="0.19" header="0.17" footer="0.17"/>
  <pageSetup horizontalDpi="600" verticalDpi="600" orientation="portrait" scale="51" r:id="rId3"/>
  <legacyDrawing r:id="rId2"/>
</worksheet>
</file>

<file path=xl/worksheets/sheet3.xml><?xml version="1.0" encoding="utf-8"?>
<worksheet xmlns="http://schemas.openxmlformats.org/spreadsheetml/2006/main" xmlns:r="http://schemas.openxmlformats.org/officeDocument/2006/relationships">
  <dimension ref="B2:J128"/>
  <sheetViews>
    <sheetView zoomScale="110" zoomScaleNormal="110" zoomScalePageLayoutView="0" workbookViewId="0" topLeftCell="A1">
      <selection activeCell="G110" sqref="G110"/>
    </sheetView>
  </sheetViews>
  <sheetFormatPr defaultColWidth="9.140625" defaultRowHeight="15"/>
  <cols>
    <col min="1" max="1" width="1.28515625" style="0" customWidth="1"/>
    <col min="2" max="2" width="1.8515625" style="0" customWidth="1"/>
    <col min="3" max="3" width="31.42187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5.421875" style="0" customWidth="1"/>
    <col min="10" max="10" width="10.421875" style="0" customWidth="1"/>
  </cols>
  <sheetData>
    <row r="1" ht="8.25" customHeight="1" thickBot="1"/>
    <row r="2" spans="2:9" ht="15.75" thickBot="1">
      <c r="B2" s="103"/>
      <c r="C2" s="104"/>
      <c r="D2" s="104"/>
      <c r="E2" s="104"/>
      <c r="F2" s="104"/>
      <c r="G2" s="104"/>
      <c r="H2" s="104"/>
      <c r="I2" s="105"/>
    </row>
    <row r="3" spans="2:9" ht="21" thickBot="1">
      <c r="B3" s="106"/>
      <c r="C3" s="359" t="s">
        <v>222</v>
      </c>
      <c r="D3" s="360"/>
      <c r="E3" s="360"/>
      <c r="F3" s="360"/>
      <c r="G3" s="360"/>
      <c r="H3" s="361"/>
      <c r="I3" s="71"/>
    </row>
    <row r="4" spans="2:9" ht="15">
      <c r="B4" s="396"/>
      <c r="C4" s="397"/>
      <c r="D4" s="397"/>
      <c r="E4" s="397"/>
      <c r="F4" s="397"/>
      <c r="G4" s="397"/>
      <c r="H4" s="397"/>
      <c r="I4" s="71"/>
    </row>
    <row r="5" spans="2:9" ht="16.5" thickBot="1">
      <c r="B5" s="72"/>
      <c r="C5" s="398" t="s">
        <v>323</v>
      </c>
      <c r="D5" s="398"/>
      <c r="E5" s="398"/>
      <c r="F5" s="398"/>
      <c r="G5" s="398"/>
      <c r="H5" s="398"/>
      <c r="I5" s="71"/>
    </row>
    <row r="6" spans="2:9" ht="15.75" thickBot="1">
      <c r="B6" s="72"/>
      <c r="C6" s="399" t="s">
        <v>338</v>
      </c>
      <c r="D6" s="399"/>
      <c r="E6" s="399"/>
      <c r="F6" s="400"/>
      <c r="G6" s="174" t="s">
        <v>492</v>
      </c>
      <c r="H6" s="73"/>
      <c r="I6" s="71"/>
    </row>
    <row r="7" spans="2:9" ht="15">
      <c r="B7" s="72"/>
      <c r="C7" s="73"/>
      <c r="D7" s="74"/>
      <c r="E7" s="73"/>
      <c r="F7" s="73"/>
      <c r="G7" s="73"/>
      <c r="H7" s="73"/>
      <c r="I7" s="71"/>
    </row>
    <row r="8" spans="2:9" ht="15">
      <c r="B8" s="72"/>
      <c r="C8" s="389" t="s">
        <v>235</v>
      </c>
      <c r="D8" s="389"/>
      <c r="E8" s="75"/>
      <c r="F8" s="75"/>
      <c r="G8" s="75"/>
      <c r="H8" s="75"/>
      <c r="I8" s="71"/>
    </row>
    <row r="9" spans="2:9" ht="15.75" thickBot="1">
      <c r="B9" s="72"/>
      <c r="C9" s="389" t="s">
        <v>236</v>
      </c>
      <c r="D9" s="389"/>
      <c r="E9" s="389"/>
      <c r="F9" s="389"/>
      <c r="G9" s="389"/>
      <c r="H9" s="389"/>
      <c r="I9" s="71"/>
    </row>
    <row r="10" spans="2:9" ht="43.5" thickBot="1">
      <c r="B10" s="72"/>
      <c r="C10" s="270" t="s">
        <v>238</v>
      </c>
      <c r="D10" s="269" t="s">
        <v>237</v>
      </c>
      <c r="E10" s="268" t="s">
        <v>308</v>
      </c>
      <c r="F10" s="268" t="s">
        <v>493</v>
      </c>
      <c r="G10" s="268" t="s">
        <v>312</v>
      </c>
      <c r="H10" s="267" t="s">
        <v>311</v>
      </c>
      <c r="I10" s="71"/>
    </row>
    <row r="11" spans="2:9" ht="30">
      <c r="B11" s="72"/>
      <c r="C11" s="266" t="s">
        <v>487</v>
      </c>
      <c r="D11" s="338"/>
      <c r="E11" s="265">
        <f>29337.5/7.29</f>
        <v>4024.3484224965705</v>
      </c>
      <c r="F11" s="264" t="s">
        <v>491</v>
      </c>
      <c r="G11" s="263">
        <f>E11</f>
        <v>4024.3484224965705</v>
      </c>
      <c r="H11" s="262">
        <f aca="true" t="shared" si="0" ref="H11:H31">E11-G11</f>
        <v>0</v>
      </c>
      <c r="I11" s="71"/>
    </row>
    <row r="12" spans="2:9" ht="30">
      <c r="B12" s="72"/>
      <c r="C12" s="252" t="s">
        <v>487</v>
      </c>
      <c r="D12" s="339"/>
      <c r="E12" s="261">
        <f>98910</f>
        <v>98910</v>
      </c>
      <c r="F12" s="256" t="s">
        <v>490</v>
      </c>
      <c r="G12" s="255">
        <v>29673</v>
      </c>
      <c r="H12" s="260">
        <f t="shared" si="0"/>
        <v>69237</v>
      </c>
      <c r="I12" s="71"/>
    </row>
    <row r="13" spans="2:9" ht="30">
      <c r="B13" s="72"/>
      <c r="C13" s="252" t="s">
        <v>487</v>
      </c>
      <c r="D13" s="339"/>
      <c r="E13" s="261">
        <f>38880/7.29</f>
        <v>5333.333333333333</v>
      </c>
      <c r="F13" s="256" t="s">
        <v>489</v>
      </c>
      <c r="G13" s="255">
        <f>(8640+12960)/7.29</f>
        <v>2962.962962962963</v>
      </c>
      <c r="H13" s="260">
        <f t="shared" si="0"/>
        <v>2370.37037037037</v>
      </c>
      <c r="I13" s="71"/>
    </row>
    <row r="14" spans="2:9" ht="30">
      <c r="B14" s="72"/>
      <c r="C14" s="252" t="s">
        <v>487</v>
      </c>
      <c r="D14" s="339"/>
      <c r="E14" s="261">
        <v>17030</v>
      </c>
      <c r="F14" s="256" t="s">
        <v>488</v>
      </c>
      <c r="G14" s="255">
        <v>0</v>
      </c>
      <c r="H14" s="260">
        <f t="shared" si="0"/>
        <v>17030</v>
      </c>
      <c r="I14" s="71"/>
    </row>
    <row r="15" spans="2:9" ht="30">
      <c r="B15" s="72"/>
      <c r="C15" s="252" t="s">
        <v>487</v>
      </c>
      <c r="D15" s="339"/>
      <c r="E15" s="261">
        <f>84564/7.29</f>
        <v>11600</v>
      </c>
      <c r="F15" s="256" t="s">
        <v>486</v>
      </c>
      <c r="G15" s="255">
        <f>(12684.6+12684.6)/7.29</f>
        <v>3480</v>
      </c>
      <c r="H15" s="260">
        <f t="shared" si="0"/>
        <v>8120</v>
      </c>
      <c r="I15" s="71"/>
    </row>
    <row r="16" spans="2:9" ht="30">
      <c r="B16" s="72"/>
      <c r="C16" s="252" t="s">
        <v>475</v>
      </c>
      <c r="D16" s="339"/>
      <c r="E16" s="259">
        <f>183600/7.29</f>
        <v>25185.185185185186</v>
      </c>
      <c r="F16" s="256" t="s">
        <v>485</v>
      </c>
      <c r="G16" s="255">
        <f>(((E16/12)/21.75)*18.75)+(E16/12)*10</f>
        <v>22796.934865900384</v>
      </c>
      <c r="H16" s="254">
        <f t="shared" si="0"/>
        <v>2388.2503192848017</v>
      </c>
      <c r="I16" s="71"/>
    </row>
    <row r="17" spans="2:10" ht="30">
      <c r="B17" s="72"/>
      <c r="C17" s="252" t="s">
        <v>475</v>
      </c>
      <c r="D17" s="339"/>
      <c r="E17" s="251">
        <f>61200/7.29</f>
        <v>8395.061728395061</v>
      </c>
      <c r="F17" s="253" t="s">
        <v>484</v>
      </c>
      <c r="G17" s="255">
        <f>(((E17/12)/21.75)*5)+(E17/12)*8</f>
        <v>5757.532756255617</v>
      </c>
      <c r="H17" s="248">
        <f t="shared" si="0"/>
        <v>2637.5289721394447</v>
      </c>
      <c r="I17" s="71"/>
      <c r="J17" s="258"/>
    </row>
    <row r="18" spans="2:10" ht="30">
      <c r="B18" s="72"/>
      <c r="C18" s="252" t="s">
        <v>475</v>
      </c>
      <c r="D18" s="339"/>
      <c r="E18" s="251">
        <f>61200/7.29</f>
        <v>8395.061728395061</v>
      </c>
      <c r="F18" s="253" t="s">
        <v>483</v>
      </c>
      <c r="G18" s="249">
        <f>((E18/12)/21.75)*15+(E18/12)*10</f>
        <v>7478.3595856392785</v>
      </c>
      <c r="H18" s="248">
        <f t="shared" si="0"/>
        <v>916.7021427557829</v>
      </c>
      <c r="I18" s="71"/>
      <c r="J18" s="258"/>
    </row>
    <row r="19" spans="2:10" s="242" customFormat="1" ht="30">
      <c r="B19" s="72"/>
      <c r="C19" s="252" t="s">
        <v>475</v>
      </c>
      <c r="D19" s="339"/>
      <c r="E19" s="251">
        <f>61200/7.29</f>
        <v>8395.061728395061</v>
      </c>
      <c r="F19" s="257" t="s">
        <v>482</v>
      </c>
      <c r="G19" s="249">
        <f>(E19/12)*1</f>
        <v>699.5884773662551</v>
      </c>
      <c r="H19" s="248">
        <f t="shared" si="0"/>
        <v>7695.473251028807</v>
      </c>
      <c r="I19" s="71"/>
      <c r="J19" s="243"/>
    </row>
    <row r="20" spans="2:10" s="242" customFormat="1" ht="30">
      <c r="B20" s="72"/>
      <c r="C20" s="252" t="s">
        <v>475</v>
      </c>
      <c r="D20" s="339"/>
      <c r="E20" s="251">
        <f>97200/7.29</f>
        <v>13333.333333333334</v>
      </c>
      <c r="F20" s="256" t="s">
        <v>481</v>
      </c>
      <c r="G20" s="255">
        <f>((E20/12)/21.75)*14+(E20/12)*8</f>
        <v>9604.086845466156</v>
      </c>
      <c r="H20" s="254">
        <f t="shared" si="0"/>
        <v>3729.246487867178</v>
      </c>
      <c r="I20" s="71"/>
      <c r="J20" s="243"/>
    </row>
    <row r="21" spans="2:10" s="242" customFormat="1" ht="30">
      <c r="B21" s="72"/>
      <c r="C21" s="252" t="s">
        <v>475</v>
      </c>
      <c r="D21" s="339"/>
      <c r="E21" s="251">
        <f>97200/7.29</f>
        <v>13333.333333333334</v>
      </c>
      <c r="F21" s="250" t="s">
        <v>479</v>
      </c>
      <c r="G21" s="255">
        <f>((E21/12)/21.75)*13+(E21/12)*6</f>
        <v>7330.779054916986</v>
      </c>
      <c r="H21" s="254">
        <f t="shared" si="0"/>
        <v>6002.554278416348</v>
      </c>
      <c r="I21" s="71"/>
      <c r="J21" s="243"/>
    </row>
    <row r="22" spans="2:10" s="242" customFormat="1" ht="30">
      <c r="B22" s="72"/>
      <c r="C22" s="252" t="s">
        <v>475</v>
      </c>
      <c r="D22" s="339"/>
      <c r="E22" s="251">
        <f>97200/7.29</f>
        <v>13333.333333333334</v>
      </c>
      <c r="F22" s="253" t="s">
        <v>480</v>
      </c>
      <c r="G22" s="249">
        <f>(E22/12)*5</f>
        <v>5555.555555555556</v>
      </c>
      <c r="H22" s="248">
        <f t="shared" si="0"/>
        <v>7777.777777777778</v>
      </c>
      <c r="I22" s="71"/>
      <c r="J22" s="243"/>
    </row>
    <row r="23" spans="2:9" s="242" customFormat="1" ht="30">
      <c r="B23" s="72"/>
      <c r="C23" s="252" t="s">
        <v>475</v>
      </c>
      <c r="D23" s="339"/>
      <c r="E23" s="251">
        <f aca="true" t="shared" si="1" ref="E23:E31">61200/7.29</f>
        <v>8395.061728395061</v>
      </c>
      <c r="F23" s="250" t="s">
        <v>479</v>
      </c>
      <c r="G23" s="249">
        <f>((E23/12)/21.75)*13+(E23/12)*6</f>
        <v>4615.6757012440285</v>
      </c>
      <c r="H23" s="248">
        <f t="shared" si="0"/>
        <v>3779.386027151033</v>
      </c>
      <c r="I23" s="71"/>
    </row>
    <row r="24" spans="2:9" s="242" customFormat="1" ht="30">
      <c r="B24" s="72"/>
      <c r="C24" s="252" t="s">
        <v>475</v>
      </c>
      <c r="D24" s="339"/>
      <c r="E24" s="251">
        <f t="shared" si="1"/>
        <v>8395.061728395061</v>
      </c>
      <c r="F24" s="250" t="s">
        <v>479</v>
      </c>
      <c r="G24" s="249">
        <f>((E24/12)/21.75)*13+(E24/12)*6</f>
        <v>4615.6757012440285</v>
      </c>
      <c r="H24" s="248">
        <f t="shared" si="0"/>
        <v>3779.386027151033</v>
      </c>
      <c r="I24" s="71"/>
    </row>
    <row r="25" spans="2:9" s="242" customFormat="1" ht="30">
      <c r="B25" s="72"/>
      <c r="C25" s="252" t="s">
        <v>475</v>
      </c>
      <c r="D25" s="339"/>
      <c r="E25" s="251">
        <f t="shared" si="1"/>
        <v>8395.061728395061</v>
      </c>
      <c r="F25" s="250" t="s">
        <v>479</v>
      </c>
      <c r="G25" s="249">
        <f>((E25/12)/21.75)*13+(E25/12)*6</f>
        <v>4615.6757012440285</v>
      </c>
      <c r="H25" s="248">
        <f t="shared" si="0"/>
        <v>3779.386027151033</v>
      </c>
      <c r="I25" s="71"/>
    </row>
    <row r="26" spans="2:9" s="242" customFormat="1" ht="30">
      <c r="B26" s="72"/>
      <c r="C26" s="252" t="s">
        <v>475</v>
      </c>
      <c r="D26" s="339"/>
      <c r="E26" s="251">
        <f t="shared" si="1"/>
        <v>8395.061728395061</v>
      </c>
      <c r="F26" s="250" t="s">
        <v>479</v>
      </c>
      <c r="G26" s="249">
        <f>((E26/12)/21.75)*13+(E26/12)*6</f>
        <v>4615.6757012440285</v>
      </c>
      <c r="H26" s="248">
        <f t="shared" si="0"/>
        <v>3779.386027151033</v>
      </c>
      <c r="I26" s="71"/>
    </row>
    <row r="27" spans="2:10" s="242" customFormat="1" ht="30">
      <c r="B27" s="72"/>
      <c r="C27" s="252" t="s">
        <v>475</v>
      </c>
      <c r="D27" s="339"/>
      <c r="E27" s="251">
        <f t="shared" si="1"/>
        <v>8395.061728395061</v>
      </c>
      <c r="F27" s="250" t="s">
        <v>477</v>
      </c>
      <c r="G27" s="249">
        <f>(E27/12)*6</f>
        <v>4197.530864197531</v>
      </c>
      <c r="H27" s="248">
        <f t="shared" si="0"/>
        <v>4197.530864197531</v>
      </c>
      <c r="I27" s="71"/>
      <c r="J27" s="243"/>
    </row>
    <row r="28" spans="2:9" s="242" customFormat="1" ht="30">
      <c r="B28" s="72"/>
      <c r="C28" s="252" t="s">
        <v>475</v>
      </c>
      <c r="D28" s="339"/>
      <c r="E28" s="251">
        <f t="shared" si="1"/>
        <v>8395.061728395061</v>
      </c>
      <c r="F28" s="250" t="s">
        <v>478</v>
      </c>
      <c r="G28" s="249">
        <f>(E28/12)*4</f>
        <v>2798.3539094650205</v>
      </c>
      <c r="H28" s="248">
        <f t="shared" si="0"/>
        <v>5596.707818930041</v>
      </c>
      <c r="I28" s="71"/>
    </row>
    <row r="29" spans="2:9" s="242" customFormat="1" ht="30">
      <c r="B29" s="72"/>
      <c r="C29" s="252" t="s">
        <v>475</v>
      </c>
      <c r="D29" s="339"/>
      <c r="E29" s="251">
        <f t="shared" si="1"/>
        <v>8395.061728395061</v>
      </c>
      <c r="F29" s="250" t="s">
        <v>477</v>
      </c>
      <c r="G29" s="249">
        <f>(E29/12)*6</f>
        <v>4197.530864197531</v>
      </c>
      <c r="H29" s="248">
        <f t="shared" si="0"/>
        <v>4197.530864197531</v>
      </c>
      <c r="I29" s="71"/>
    </row>
    <row r="30" spans="2:9" s="242" customFormat="1" ht="30">
      <c r="B30" s="72"/>
      <c r="C30" s="252" t="s">
        <v>475</v>
      </c>
      <c r="D30" s="339"/>
      <c r="E30" s="251">
        <f t="shared" si="1"/>
        <v>8395.061728395061</v>
      </c>
      <c r="F30" s="250" t="s">
        <v>476</v>
      </c>
      <c r="G30" s="249">
        <f>(E30/12)*5</f>
        <v>3497.9423868312756</v>
      </c>
      <c r="H30" s="248">
        <f t="shared" si="0"/>
        <v>4897.119341563786</v>
      </c>
      <c r="I30" s="71"/>
    </row>
    <row r="31" spans="2:10" s="242" customFormat="1" ht="30.75" thickBot="1">
      <c r="B31" s="72"/>
      <c r="C31" s="35" t="s">
        <v>475</v>
      </c>
      <c r="D31" s="340"/>
      <c r="E31" s="247">
        <f t="shared" si="1"/>
        <v>8395.061728395061</v>
      </c>
      <c r="F31" s="246" t="s">
        <v>474</v>
      </c>
      <c r="G31" s="245">
        <f>((E31/12)/21.75)*14</f>
        <v>450.3098245116124</v>
      </c>
      <c r="H31" s="244">
        <f t="shared" si="0"/>
        <v>7944.751903883449</v>
      </c>
      <c r="I31" s="71"/>
      <c r="J31" s="243"/>
    </row>
    <row r="32" spans="2:9" ht="15">
      <c r="B32" s="72"/>
      <c r="C32" s="204"/>
      <c r="D32" s="204"/>
      <c r="E32" s="321"/>
      <c r="F32" s="204"/>
      <c r="G32" s="204"/>
      <c r="H32" s="204"/>
      <c r="I32" s="71"/>
    </row>
    <row r="33" spans="2:9" ht="15">
      <c r="B33" s="72"/>
      <c r="C33" s="389" t="s">
        <v>239</v>
      </c>
      <c r="D33" s="389"/>
      <c r="E33" s="74"/>
      <c r="F33" s="74"/>
      <c r="G33" s="74"/>
      <c r="H33" s="74"/>
      <c r="I33" s="71"/>
    </row>
    <row r="34" spans="2:9" ht="15.75" thickBot="1">
      <c r="B34" s="72"/>
      <c r="C34" s="401" t="s">
        <v>241</v>
      </c>
      <c r="D34" s="401"/>
      <c r="E34" s="401"/>
      <c r="F34" s="203"/>
      <c r="G34" s="203"/>
      <c r="H34" s="203"/>
      <c r="I34" s="71"/>
    </row>
    <row r="35" spans="2:9" ht="29.25" thickBot="1">
      <c r="B35" s="72"/>
      <c r="C35" s="172" t="s">
        <v>313</v>
      </c>
      <c r="D35" s="241" t="s">
        <v>240</v>
      </c>
      <c r="E35" s="241" t="s">
        <v>309</v>
      </c>
      <c r="F35" s="241" t="s">
        <v>310</v>
      </c>
      <c r="G35" s="240" t="s">
        <v>307</v>
      </c>
      <c r="H35" s="239"/>
      <c r="I35" s="177"/>
    </row>
    <row r="36" spans="2:9" ht="34.5" customHeight="1">
      <c r="B36" s="72"/>
      <c r="C36" s="390" t="s">
        <v>473</v>
      </c>
      <c r="D36" s="323"/>
      <c r="E36" s="238">
        <f>25920/7.31</f>
        <v>3545.827633378933</v>
      </c>
      <c r="F36" s="228"/>
      <c r="G36" s="381" t="s">
        <v>462</v>
      </c>
      <c r="H36" s="74"/>
      <c r="I36" s="388"/>
    </row>
    <row r="37" spans="2:9" ht="48" customHeight="1">
      <c r="B37" s="72"/>
      <c r="C37" s="391"/>
      <c r="D37" s="324"/>
      <c r="E37" s="232">
        <f>32400/7.31</f>
        <v>4432.284541723667</v>
      </c>
      <c r="F37" s="232">
        <v>3111.11</v>
      </c>
      <c r="G37" s="382"/>
      <c r="H37" s="74"/>
      <c r="I37" s="388"/>
    </row>
    <row r="38" spans="2:9" ht="42" customHeight="1" thickBot="1">
      <c r="B38" s="72"/>
      <c r="C38" s="392"/>
      <c r="D38" s="325"/>
      <c r="E38" s="231">
        <f>22680/7.31</f>
        <v>3102.5991792065665</v>
      </c>
      <c r="F38" s="237"/>
      <c r="G38" s="393"/>
      <c r="H38" s="74"/>
      <c r="I38" s="388"/>
    </row>
    <row r="39" spans="2:9" ht="37.5" customHeight="1">
      <c r="B39" s="72"/>
      <c r="C39" s="394" t="s">
        <v>472</v>
      </c>
      <c r="D39" s="326"/>
      <c r="E39" s="234">
        <f>(31200+24300)/7.31</f>
        <v>7592.33926128591</v>
      </c>
      <c r="F39" s="233"/>
      <c r="G39" s="395" t="s">
        <v>471</v>
      </c>
      <c r="H39" s="74"/>
      <c r="I39" s="202"/>
    </row>
    <row r="40" spans="2:9" ht="33" customHeight="1">
      <c r="B40" s="72"/>
      <c r="C40" s="391"/>
      <c r="D40" s="324"/>
      <c r="E40" s="232">
        <f>82350/7.31</f>
        <v>11265.389876880985</v>
      </c>
      <c r="F40" s="232">
        <f>E39</f>
        <v>7592.33926128591</v>
      </c>
      <c r="G40" s="382"/>
      <c r="H40" s="74"/>
      <c r="I40" s="202"/>
    </row>
    <row r="41" spans="2:9" ht="34.5" customHeight="1">
      <c r="B41" s="72"/>
      <c r="C41" s="391"/>
      <c r="D41" s="324"/>
      <c r="E41" s="232">
        <f>83783/7.31</f>
        <v>11461.422708618331</v>
      </c>
      <c r="F41" s="236"/>
      <c r="G41" s="382"/>
      <c r="H41" s="74"/>
      <c r="I41" s="202"/>
    </row>
    <row r="42" spans="2:9" ht="31.5" customHeight="1">
      <c r="B42" s="72"/>
      <c r="C42" s="391"/>
      <c r="D42" s="324"/>
      <c r="E42" s="232">
        <f>71700/7.31</f>
        <v>9808.481532147744</v>
      </c>
      <c r="F42" s="236"/>
      <c r="G42" s="382"/>
      <c r="H42" s="74"/>
      <c r="I42" s="202"/>
    </row>
    <row r="43" spans="2:9" ht="36.75" customHeight="1" thickBot="1">
      <c r="B43" s="72"/>
      <c r="C43" s="392"/>
      <c r="D43" s="325"/>
      <c r="E43" s="231">
        <f>87600/7.31</f>
        <v>11983.58413132695</v>
      </c>
      <c r="F43" s="230"/>
      <c r="G43" s="393"/>
      <c r="H43" s="74"/>
      <c r="I43" s="202"/>
    </row>
    <row r="44" spans="2:9" ht="31.5" customHeight="1">
      <c r="B44" s="72"/>
      <c r="C44" s="394" t="s">
        <v>470</v>
      </c>
      <c r="D44" s="326"/>
      <c r="E44" s="234">
        <f>34125/7.31</f>
        <v>4668.262653898769</v>
      </c>
      <c r="F44" s="233"/>
      <c r="G44" s="395" t="s">
        <v>469</v>
      </c>
      <c r="H44" s="74"/>
      <c r="I44" s="388"/>
    </row>
    <row r="45" spans="2:9" ht="34.5" customHeight="1">
      <c r="B45" s="72"/>
      <c r="C45" s="391"/>
      <c r="D45" s="324"/>
      <c r="E45" s="232">
        <f>41250/7.31</f>
        <v>5642.95485636115</v>
      </c>
      <c r="F45" s="232">
        <f>E44</f>
        <v>4668.262653898769</v>
      </c>
      <c r="G45" s="382"/>
      <c r="H45" s="74"/>
      <c r="I45" s="388"/>
    </row>
    <row r="46" spans="2:9" ht="41.25" customHeight="1" thickBot="1">
      <c r="B46" s="72"/>
      <c r="C46" s="392"/>
      <c r="D46" s="325"/>
      <c r="E46" s="231">
        <f>35520/7.31</f>
        <v>4859.097127222983</v>
      </c>
      <c r="F46" s="230"/>
      <c r="G46" s="393"/>
      <c r="H46" s="74"/>
      <c r="I46" s="388"/>
    </row>
    <row r="47" spans="2:9" ht="35.25" customHeight="1">
      <c r="B47" s="72"/>
      <c r="C47" s="394" t="s">
        <v>468</v>
      </c>
      <c r="D47" s="326"/>
      <c r="E47" s="234">
        <f>20445/7.31</f>
        <v>2796.853625170999</v>
      </c>
      <c r="F47" s="233"/>
      <c r="G47" s="414" t="s">
        <v>467</v>
      </c>
      <c r="H47" s="74"/>
      <c r="I47" s="388"/>
    </row>
    <row r="48" spans="2:9" ht="32.25" customHeight="1">
      <c r="B48" s="72"/>
      <c r="C48" s="391"/>
      <c r="D48" s="324"/>
      <c r="E48" s="235">
        <f>20475/7.31</f>
        <v>2800.9575923392613</v>
      </c>
      <c r="F48" s="235">
        <f>E47</f>
        <v>2796.853625170999</v>
      </c>
      <c r="G48" s="415"/>
      <c r="H48" s="74"/>
      <c r="I48" s="388"/>
    </row>
    <row r="49" spans="2:9" ht="36.75" customHeight="1" thickBot="1">
      <c r="B49" s="72"/>
      <c r="C49" s="392"/>
      <c r="D49" s="325"/>
      <c r="E49" s="229">
        <f>36685/7.31</f>
        <v>5018.467852257182</v>
      </c>
      <c r="F49" s="230"/>
      <c r="G49" s="416"/>
      <c r="H49" s="74"/>
      <c r="I49" s="388"/>
    </row>
    <row r="50" spans="2:9" ht="33" customHeight="1">
      <c r="B50" s="72"/>
      <c r="C50" s="394" t="s">
        <v>466</v>
      </c>
      <c r="D50" s="326"/>
      <c r="E50" s="234">
        <f>23000/7.31</f>
        <v>3146.374829001368</v>
      </c>
      <c r="F50" s="233"/>
      <c r="G50" s="395" t="s">
        <v>465</v>
      </c>
      <c r="H50" s="74"/>
      <c r="I50" s="388"/>
    </row>
    <row r="51" spans="2:9" ht="30.75" customHeight="1">
      <c r="B51" s="72"/>
      <c r="C51" s="391"/>
      <c r="D51" s="324"/>
      <c r="E51" s="232">
        <f>20500/7.31</f>
        <v>2804.37756497948</v>
      </c>
      <c r="F51" s="232">
        <f>E51</f>
        <v>2804.37756497948</v>
      </c>
      <c r="G51" s="382"/>
      <c r="H51" s="74"/>
      <c r="I51" s="388"/>
    </row>
    <row r="52" spans="2:9" s="8" customFormat="1" ht="32.25" customHeight="1" thickBot="1">
      <c r="B52" s="72"/>
      <c r="C52" s="392"/>
      <c r="D52" s="325"/>
      <c r="E52" s="231">
        <f>20500/7.31</f>
        <v>2804.37756497948</v>
      </c>
      <c r="F52" s="230"/>
      <c r="G52" s="393"/>
      <c r="H52" s="74"/>
      <c r="I52" s="388"/>
    </row>
    <row r="53" spans="2:9" s="8" customFormat="1" ht="33.75" customHeight="1">
      <c r="B53" s="72"/>
      <c r="C53" s="427" t="s">
        <v>464</v>
      </c>
      <c r="D53" s="326"/>
      <c r="E53" s="218">
        <f>28000/7.31</f>
        <v>3830.3693570451437</v>
      </c>
      <c r="F53" s="218"/>
      <c r="G53" s="395" t="s">
        <v>462</v>
      </c>
      <c r="H53" s="74"/>
      <c r="I53" s="202"/>
    </row>
    <row r="54" spans="2:9" s="8" customFormat="1" ht="33.75" customHeight="1">
      <c r="B54" s="72"/>
      <c r="C54" s="428"/>
      <c r="D54" s="324"/>
      <c r="E54" s="216">
        <f>46200/7.31</f>
        <v>6320.109439124487</v>
      </c>
      <c r="F54" s="216">
        <f>E53</f>
        <v>3830.3693570451437</v>
      </c>
      <c r="G54" s="382"/>
      <c r="H54" s="74"/>
      <c r="I54" s="202"/>
    </row>
    <row r="55" spans="2:9" s="8" customFormat="1" ht="30" customHeight="1" thickBot="1">
      <c r="B55" s="72"/>
      <c r="C55" s="429"/>
      <c r="D55" s="325"/>
      <c r="E55" s="229"/>
      <c r="F55" s="229"/>
      <c r="G55" s="393"/>
      <c r="H55" s="74"/>
      <c r="I55" s="202"/>
    </row>
    <row r="56" spans="2:9" s="8" customFormat="1" ht="33.75" customHeight="1">
      <c r="B56" s="72"/>
      <c r="C56" s="427" t="s">
        <v>494</v>
      </c>
      <c r="D56" s="326"/>
      <c r="E56" s="218">
        <f>20977.01/7.31</f>
        <v>2869.6320109439125</v>
      </c>
      <c r="F56" s="218"/>
      <c r="G56" s="395" t="s">
        <v>462</v>
      </c>
      <c r="H56" s="74"/>
      <c r="I56" s="202"/>
    </row>
    <row r="57" spans="2:9" s="8" customFormat="1" ht="33.75" customHeight="1">
      <c r="B57" s="72"/>
      <c r="C57" s="428"/>
      <c r="D57" s="324"/>
      <c r="E57" s="216">
        <f>22616.31/7.31</f>
        <v>3093.8864569083453</v>
      </c>
      <c r="F57" s="216">
        <f>E56</f>
        <v>2869.6320109439125</v>
      </c>
      <c r="G57" s="382"/>
      <c r="H57" s="74"/>
      <c r="I57" s="202"/>
    </row>
    <row r="58" spans="2:9" s="8" customFormat="1" ht="29.25" customHeight="1" thickBot="1">
      <c r="B58" s="72"/>
      <c r="C58" s="429"/>
      <c r="D58" s="325"/>
      <c r="E58" s="229"/>
      <c r="F58" s="229"/>
      <c r="G58" s="393"/>
      <c r="H58" s="74"/>
      <c r="I58" s="202"/>
    </row>
    <row r="59" spans="2:9" s="8" customFormat="1" ht="33.75" customHeight="1">
      <c r="B59" s="72"/>
      <c r="C59" s="417" t="s">
        <v>495</v>
      </c>
      <c r="D59" s="425"/>
      <c r="E59" s="407">
        <f>(31101+1984+6139+1726+2294)/7.31</f>
        <v>5915.731874145007</v>
      </c>
      <c r="F59" s="407">
        <f>E59</f>
        <v>5915.731874145007</v>
      </c>
      <c r="G59" s="413" t="s">
        <v>619</v>
      </c>
      <c r="H59" s="74"/>
      <c r="I59" s="202"/>
    </row>
    <row r="60" spans="2:9" s="8" customFormat="1" ht="33.75" customHeight="1">
      <c r="B60" s="72"/>
      <c r="C60" s="418"/>
      <c r="D60" s="426"/>
      <c r="E60" s="408"/>
      <c r="F60" s="408"/>
      <c r="G60" s="413"/>
      <c r="H60" s="74"/>
      <c r="I60" s="202"/>
    </row>
    <row r="61" spans="2:9" s="8" customFormat="1" ht="117.75" customHeight="1" thickBot="1">
      <c r="B61" s="72"/>
      <c r="C61" s="419"/>
      <c r="D61" s="430"/>
      <c r="E61" s="409"/>
      <c r="F61" s="409"/>
      <c r="G61" s="413"/>
      <c r="H61" s="74"/>
      <c r="I61" s="202"/>
    </row>
    <row r="62" spans="2:9" s="8" customFormat="1" ht="30.75" customHeight="1">
      <c r="B62" s="72"/>
      <c r="C62" s="402" t="s">
        <v>496</v>
      </c>
      <c r="D62" s="323"/>
      <c r="E62" s="227">
        <f>34111/7.31</f>
        <v>4666.347469220246</v>
      </c>
      <c r="F62" s="226"/>
      <c r="G62" s="381" t="s">
        <v>462</v>
      </c>
      <c r="H62" s="74"/>
      <c r="I62" s="202"/>
    </row>
    <row r="63" spans="2:9" s="8" customFormat="1" ht="48.75" customHeight="1">
      <c r="B63" s="72"/>
      <c r="C63" s="403"/>
      <c r="D63" s="324"/>
      <c r="E63" s="222">
        <f>21788/7.31</f>
        <v>2980.574555403557</v>
      </c>
      <c r="F63" s="222">
        <f>E63</f>
        <v>2980.574555403557</v>
      </c>
      <c r="G63" s="382"/>
      <c r="H63" s="74"/>
      <c r="I63" s="202"/>
    </row>
    <row r="64" spans="2:9" s="8" customFormat="1" ht="23.25" customHeight="1" thickBot="1">
      <c r="B64" s="72"/>
      <c r="C64" s="420"/>
      <c r="D64" s="327"/>
      <c r="E64" s="221"/>
      <c r="F64" s="221"/>
      <c r="G64" s="393"/>
      <c r="H64" s="74"/>
      <c r="I64" s="202"/>
    </row>
    <row r="65" spans="2:9" s="8" customFormat="1" ht="30.75" customHeight="1">
      <c r="B65" s="72"/>
      <c r="C65" s="410" t="s">
        <v>497</v>
      </c>
      <c r="D65" s="326"/>
      <c r="E65" s="224">
        <f>(11447+11447)/7.31</f>
        <v>3131.87414500684</v>
      </c>
      <c r="F65" s="223"/>
      <c r="G65" s="414" t="s">
        <v>620</v>
      </c>
      <c r="H65" s="74"/>
      <c r="I65" s="202"/>
    </row>
    <row r="66" spans="2:9" s="8" customFormat="1" ht="30.75" customHeight="1">
      <c r="B66" s="72"/>
      <c r="C66" s="411"/>
      <c r="D66" s="324"/>
      <c r="E66" s="225"/>
      <c r="F66" s="222">
        <f>E65</f>
        <v>3131.87414500684</v>
      </c>
      <c r="G66" s="415"/>
      <c r="H66" s="74"/>
      <c r="I66" s="202"/>
    </row>
    <row r="67" spans="2:9" s="8" customFormat="1" ht="30.75" customHeight="1" thickBot="1">
      <c r="B67" s="72"/>
      <c r="C67" s="412"/>
      <c r="D67" s="327"/>
      <c r="E67" s="221"/>
      <c r="F67" s="221"/>
      <c r="G67" s="416"/>
      <c r="H67" s="74"/>
      <c r="I67" s="202"/>
    </row>
    <row r="68" spans="2:9" s="8" customFormat="1" ht="46.5" customHeight="1">
      <c r="B68" s="72"/>
      <c r="C68" s="410" t="s">
        <v>498</v>
      </c>
      <c r="D68" s="328"/>
      <c r="E68" s="224">
        <f>27876/7.31</f>
        <v>3813.4062927496584</v>
      </c>
      <c r="F68" s="223"/>
      <c r="G68" s="395" t="s">
        <v>462</v>
      </c>
      <c r="H68" s="74"/>
      <c r="I68" s="202"/>
    </row>
    <row r="69" spans="2:9" s="8" customFormat="1" ht="30.75" customHeight="1">
      <c r="B69" s="72"/>
      <c r="C69" s="411"/>
      <c r="D69" s="329"/>
      <c r="E69" s="222">
        <f>39082.28/7.31</f>
        <v>5346.413132694938</v>
      </c>
      <c r="F69" s="222">
        <f>E68</f>
        <v>3813.4062927496584</v>
      </c>
      <c r="G69" s="382"/>
      <c r="H69" s="74"/>
      <c r="I69" s="202"/>
    </row>
    <row r="70" spans="2:9" s="8" customFormat="1" ht="30.75" customHeight="1" thickBot="1">
      <c r="B70" s="72"/>
      <c r="C70" s="412"/>
      <c r="D70" s="327"/>
      <c r="E70" s="221"/>
      <c r="F70" s="221"/>
      <c r="G70" s="393"/>
      <c r="H70" s="74"/>
      <c r="I70" s="202"/>
    </row>
    <row r="71" spans="2:9" s="8" customFormat="1" ht="30.75" customHeight="1">
      <c r="B71" s="72"/>
      <c r="C71" s="410" t="s">
        <v>499</v>
      </c>
      <c r="D71" s="425"/>
      <c r="E71" s="404"/>
      <c r="F71" s="407">
        <f>25400/7.29</f>
        <v>3484.224965706447</v>
      </c>
      <c r="G71" s="395" t="s">
        <v>460</v>
      </c>
      <c r="H71" s="74"/>
      <c r="I71" s="202"/>
    </row>
    <row r="72" spans="2:9" s="8" customFormat="1" ht="30.75" customHeight="1">
      <c r="B72" s="72"/>
      <c r="C72" s="411"/>
      <c r="D72" s="426"/>
      <c r="E72" s="405"/>
      <c r="F72" s="408"/>
      <c r="G72" s="382"/>
      <c r="H72" s="74"/>
      <c r="I72" s="202"/>
    </row>
    <row r="73" spans="2:9" s="8" customFormat="1" ht="45.75" customHeight="1" thickBot="1">
      <c r="B73" s="72"/>
      <c r="C73" s="412"/>
      <c r="D73" s="430"/>
      <c r="E73" s="406"/>
      <c r="F73" s="409"/>
      <c r="G73" s="393"/>
      <c r="H73" s="74"/>
      <c r="I73" s="202"/>
    </row>
    <row r="74" spans="2:9" s="8" customFormat="1" ht="33" customHeight="1">
      <c r="B74" s="72"/>
      <c r="C74" s="423" t="s">
        <v>500</v>
      </c>
      <c r="D74" s="425"/>
      <c r="E74" s="404"/>
      <c r="F74" s="407">
        <f>32300/7.29</f>
        <v>4430.727023319616</v>
      </c>
      <c r="G74" s="395" t="s">
        <v>460</v>
      </c>
      <c r="H74" s="74"/>
      <c r="I74" s="202"/>
    </row>
    <row r="75" spans="2:9" s="8" customFormat="1" ht="27" customHeight="1">
      <c r="B75" s="72"/>
      <c r="C75" s="424"/>
      <c r="D75" s="426"/>
      <c r="E75" s="405"/>
      <c r="F75" s="408"/>
      <c r="G75" s="382"/>
      <c r="H75" s="74"/>
      <c r="I75" s="202"/>
    </row>
    <row r="76" spans="2:9" s="8" customFormat="1" ht="62.25" customHeight="1" thickBot="1">
      <c r="B76" s="72"/>
      <c r="C76" s="424"/>
      <c r="D76" s="426"/>
      <c r="E76" s="405"/>
      <c r="F76" s="408"/>
      <c r="G76" s="383"/>
      <c r="H76" s="74"/>
      <c r="I76" s="202"/>
    </row>
    <row r="77" spans="2:9" s="8" customFormat="1" ht="72" customHeight="1">
      <c r="B77" s="72"/>
      <c r="C77" s="402" t="s">
        <v>501</v>
      </c>
      <c r="D77" s="425"/>
      <c r="E77" s="407">
        <f>101600+15040+67920+45600+6000+19200+10000+7680+3770+2500+18000+4500+9000+5062.5+2025+44753</f>
        <v>362650.5</v>
      </c>
      <c r="F77" s="407">
        <f>E77</f>
        <v>362650.5</v>
      </c>
      <c r="G77" s="421" t="s">
        <v>621</v>
      </c>
      <c r="H77" s="271"/>
      <c r="I77" s="202"/>
    </row>
    <row r="78" spans="2:9" s="8" customFormat="1" ht="12.75" customHeight="1" thickBot="1">
      <c r="B78" s="72"/>
      <c r="C78" s="420"/>
      <c r="D78" s="430"/>
      <c r="E78" s="409"/>
      <c r="F78" s="409"/>
      <c r="G78" s="422"/>
      <c r="H78" s="74"/>
      <c r="I78" s="202"/>
    </row>
    <row r="79" spans="2:9" s="8" customFormat="1" ht="30" customHeight="1">
      <c r="B79" s="72"/>
      <c r="C79" s="402" t="s">
        <v>502</v>
      </c>
      <c r="D79" s="326"/>
      <c r="E79" s="220">
        <f>29998/7.31</f>
        <v>4103.693570451436</v>
      </c>
      <c r="F79" s="219"/>
      <c r="G79" s="395" t="s">
        <v>463</v>
      </c>
      <c r="H79" s="74"/>
      <c r="I79" s="202"/>
    </row>
    <row r="80" spans="2:9" s="8" customFormat="1" ht="16.5" customHeight="1">
      <c r="B80" s="72"/>
      <c r="C80" s="403"/>
      <c r="D80" s="324"/>
      <c r="E80" s="216">
        <f>27890/7.31</f>
        <v>3815.321477428181</v>
      </c>
      <c r="F80" s="216">
        <f>E79</f>
        <v>4103.693570451436</v>
      </c>
      <c r="G80" s="382"/>
      <c r="H80" s="271"/>
      <c r="I80" s="202"/>
    </row>
    <row r="81" spans="2:9" s="8" customFormat="1" ht="28.5" customHeight="1" thickBot="1">
      <c r="B81" s="72"/>
      <c r="C81" s="403"/>
      <c r="D81" s="325"/>
      <c r="E81" s="215">
        <f>19629.4/7.31</f>
        <v>2685.2804377564985</v>
      </c>
      <c r="F81" s="214"/>
      <c r="G81" s="393"/>
      <c r="H81" s="74"/>
      <c r="I81" s="202"/>
    </row>
    <row r="82" spans="2:9" s="8" customFormat="1" ht="30.75" customHeight="1">
      <c r="B82" s="72"/>
      <c r="C82" s="402" t="s">
        <v>503</v>
      </c>
      <c r="D82" s="425"/>
      <c r="E82" s="431">
        <f>(59532.29+88196)/7.31</f>
        <v>20209.068399452808</v>
      </c>
      <c r="F82" s="431">
        <f>E82</f>
        <v>20209.068399452808</v>
      </c>
      <c r="G82" s="385" t="s">
        <v>622</v>
      </c>
      <c r="H82" s="74"/>
      <c r="I82" s="202"/>
    </row>
    <row r="83" spans="2:9" s="8" customFormat="1" ht="18" customHeight="1">
      <c r="B83" s="72"/>
      <c r="C83" s="403"/>
      <c r="D83" s="426"/>
      <c r="E83" s="432"/>
      <c r="F83" s="432"/>
      <c r="G83" s="386"/>
      <c r="H83" s="74"/>
      <c r="I83" s="202"/>
    </row>
    <row r="84" spans="2:9" s="8" customFormat="1" ht="30.75" customHeight="1" thickBot="1">
      <c r="B84" s="72"/>
      <c r="C84" s="403"/>
      <c r="D84" s="430"/>
      <c r="E84" s="433"/>
      <c r="F84" s="433"/>
      <c r="G84" s="387"/>
      <c r="H84" s="74"/>
      <c r="I84" s="202"/>
    </row>
    <row r="85" spans="2:9" s="8" customFormat="1" ht="29.25" customHeight="1">
      <c r="B85" s="72"/>
      <c r="C85" s="402" t="s">
        <v>504</v>
      </c>
      <c r="D85" s="326"/>
      <c r="E85" s="220">
        <f>48840/7.31</f>
        <v>6681.258549931601</v>
      </c>
      <c r="F85" s="219"/>
      <c r="G85" s="381" t="s">
        <v>462</v>
      </c>
      <c r="H85" s="74"/>
      <c r="I85" s="202"/>
    </row>
    <row r="86" spans="2:9" s="8" customFormat="1" ht="29.25" customHeight="1">
      <c r="B86" s="72"/>
      <c r="C86" s="403"/>
      <c r="D86" s="324"/>
      <c r="E86" s="216">
        <f>41200/7.31</f>
        <v>5636.114911080712</v>
      </c>
      <c r="F86" s="216">
        <f>E85</f>
        <v>6681.258549931601</v>
      </c>
      <c r="G86" s="382"/>
      <c r="H86" s="74"/>
      <c r="I86" s="202"/>
    </row>
    <row r="87" spans="2:9" s="8" customFormat="1" ht="34.5" customHeight="1" thickBot="1">
      <c r="B87" s="72"/>
      <c r="C87" s="403"/>
      <c r="D87" s="330"/>
      <c r="E87" s="215">
        <f>45100/7.31</f>
        <v>6169.630642954857</v>
      </c>
      <c r="F87" s="214"/>
      <c r="G87" s="383"/>
      <c r="H87" s="74"/>
      <c r="I87" s="202"/>
    </row>
    <row r="88" spans="2:9" s="8" customFormat="1" ht="29.25" customHeight="1">
      <c r="B88" s="72"/>
      <c r="C88" s="402" t="s">
        <v>505</v>
      </c>
      <c r="D88" s="425"/>
      <c r="E88" s="431">
        <f>19914/7.31</f>
        <v>2724.21340629275</v>
      </c>
      <c r="F88" s="431">
        <f>E88</f>
        <v>2724.21340629275</v>
      </c>
      <c r="G88" s="434" t="s">
        <v>619</v>
      </c>
      <c r="H88" s="74"/>
      <c r="I88" s="202"/>
    </row>
    <row r="89" spans="2:9" s="8" customFormat="1" ht="29.25" customHeight="1">
      <c r="B89" s="72"/>
      <c r="C89" s="403"/>
      <c r="D89" s="426"/>
      <c r="E89" s="432"/>
      <c r="F89" s="432"/>
      <c r="G89" s="435"/>
      <c r="H89" s="74"/>
      <c r="I89" s="202"/>
    </row>
    <row r="90" spans="2:9" s="8" customFormat="1" ht="123" customHeight="1" thickBot="1">
      <c r="B90" s="72"/>
      <c r="C90" s="420"/>
      <c r="D90" s="430"/>
      <c r="E90" s="433"/>
      <c r="F90" s="433"/>
      <c r="G90" s="436"/>
      <c r="H90" s="74"/>
      <c r="I90" s="202"/>
    </row>
    <row r="91" spans="2:9" s="8" customFormat="1" ht="31.5" customHeight="1">
      <c r="B91" s="72"/>
      <c r="C91" s="403" t="s">
        <v>506</v>
      </c>
      <c r="D91" s="326"/>
      <c r="E91" s="218">
        <f>36240/7.31</f>
        <v>4957.592339261286</v>
      </c>
      <c r="F91" s="217"/>
      <c r="G91" s="381" t="s">
        <v>462</v>
      </c>
      <c r="H91" s="74"/>
      <c r="I91" s="202"/>
    </row>
    <row r="92" spans="2:9" s="8" customFormat="1" ht="31.5" customHeight="1">
      <c r="B92" s="72"/>
      <c r="C92" s="403"/>
      <c r="D92" s="324"/>
      <c r="E92" s="216">
        <f>50600/7.31</f>
        <v>6922.02462380301</v>
      </c>
      <c r="F92" s="216">
        <f>E91</f>
        <v>4957.592339261286</v>
      </c>
      <c r="G92" s="382"/>
      <c r="H92" s="74"/>
      <c r="I92" s="202"/>
    </row>
    <row r="93" spans="2:9" s="8" customFormat="1" ht="30" customHeight="1" thickBot="1">
      <c r="B93" s="72"/>
      <c r="C93" s="403"/>
      <c r="D93" s="330"/>
      <c r="E93" s="215">
        <f>40400/7.31</f>
        <v>5526.675786593708</v>
      </c>
      <c r="F93" s="214"/>
      <c r="G93" s="393"/>
      <c r="H93" s="74"/>
      <c r="I93" s="202"/>
    </row>
    <row r="94" spans="2:9" s="8" customFormat="1" ht="26.25" customHeight="1">
      <c r="B94" s="72"/>
      <c r="C94" s="402" t="s">
        <v>507</v>
      </c>
      <c r="D94" s="425"/>
      <c r="E94" s="437" t="s">
        <v>461</v>
      </c>
      <c r="F94" s="431">
        <f>(39480-13061)/7.29</f>
        <v>3624.00548696845</v>
      </c>
      <c r="G94" s="395" t="s">
        <v>460</v>
      </c>
      <c r="H94" s="74"/>
      <c r="I94" s="202"/>
    </row>
    <row r="95" spans="2:9" s="8" customFormat="1" ht="26.25" customHeight="1">
      <c r="B95" s="72"/>
      <c r="C95" s="403"/>
      <c r="D95" s="426"/>
      <c r="E95" s="438"/>
      <c r="F95" s="432"/>
      <c r="G95" s="382"/>
      <c r="H95" s="74"/>
      <c r="I95" s="202"/>
    </row>
    <row r="96" spans="2:9" s="8" customFormat="1" ht="39" customHeight="1" thickBot="1">
      <c r="B96" s="72"/>
      <c r="C96" s="403"/>
      <c r="D96" s="430"/>
      <c r="E96" s="439"/>
      <c r="F96" s="433"/>
      <c r="G96" s="393"/>
      <c r="H96" s="74"/>
      <c r="I96" s="202"/>
    </row>
    <row r="97" spans="2:9" s="8" customFormat="1" ht="31.5" customHeight="1">
      <c r="B97" s="72"/>
      <c r="C97" s="402" t="s">
        <v>508</v>
      </c>
      <c r="D97" s="425"/>
      <c r="E97" s="431">
        <f>23448/7.31</f>
        <v>3207.6607387140903</v>
      </c>
      <c r="F97" s="431">
        <f>E97</f>
        <v>3207.6607387140903</v>
      </c>
      <c r="G97" s="434" t="s">
        <v>619</v>
      </c>
      <c r="H97" s="74"/>
      <c r="I97" s="202"/>
    </row>
    <row r="98" spans="2:9" s="8" customFormat="1" ht="26.25" customHeight="1">
      <c r="B98" s="72"/>
      <c r="C98" s="403"/>
      <c r="D98" s="426"/>
      <c r="E98" s="432"/>
      <c r="F98" s="432"/>
      <c r="G98" s="435"/>
      <c r="H98" s="74"/>
      <c r="I98" s="202"/>
    </row>
    <row r="99" spans="2:9" s="8" customFormat="1" ht="123.75" customHeight="1" thickBot="1">
      <c r="B99" s="72"/>
      <c r="C99" s="403"/>
      <c r="D99" s="426"/>
      <c r="E99" s="432"/>
      <c r="F99" s="432"/>
      <c r="G99" s="436"/>
      <c r="H99" s="74"/>
      <c r="I99" s="202"/>
    </row>
    <row r="100" spans="2:9" s="8" customFormat="1" ht="27.75" customHeight="1">
      <c r="B100" s="72"/>
      <c r="C100" s="374" t="s">
        <v>594</v>
      </c>
      <c r="D100" s="331"/>
      <c r="E100" s="220"/>
      <c r="F100" s="310"/>
      <c r="G100" s="376" t="s">
        <v>460</v>
      </c>
      <c r="H100" s="74"/>
      <c r="I100" s="309"/>
    </row>
    <row r="101" spans="2:9" s="8" customFormat="1" ht="27.75" customHeight="1">
      <c r="B101" s="72"/>
      <c r="C101" s="375"/>
      <c r="D101" s="332"/>
      <c r="E101" s="216" t="s">
        <v>461</v>
      </c>
      <c r="F101" s="311">
        <f>(48300-2900)/7.31</f>
        <v>6210.670314637483</v>
      </c>
      <c r="G101" s="377"/>
      <c r="H101" s="74"/>
      <c r="I101" s="309"/>
    </row>
    <row r="102" spans="2:9" s="8" customFormat="1" ht="40.5" customHeight="1" thickBot="1">
      <c r="B102" s="72"/>
      <c r="C102" s="375"/>
      <c r="D102" s="333"/>
      <c r="E102" s="215"/>
      <c r="F102" s="312"/>
      <c r="G102" s="378"/>
      <c r="H102" s="74"/>
      <c r="I102" s="309"/>
    </row>
    <row r="103" spans="2:9" s="8" customFormat="1" ht="28.5" customHeight="1">
      <c r="B103" s="72"/>
      <c r="C103" s="379" t="s">
        <v>595</v>
      </c>
      <c r="D103" s="334"/>
      <c r="E103" s="220">
        <f>4447.08</f>
        <v>4447.08</v>
      </c>
      <c r="F103" s="220"/>
      <c r="G103" s="381" t="s">
        <v>462</v>
      </c>
      <c r="H103" s="74"/>
      <c r="I103" s="309"/>
    </row>
    <row r="104" spans="2:9" s="8" customFormat="1" ht="29.25" customHeight="1">
      <c r="B104" s="72"/>
      <c r="C104" s="380"/>
      <c r="D104" s="335"/>
      <c r="E104" s="216">
        <f>32529.8/7.31</f>
        <v>4450.0410396716825</v>
      </c>
      <c r="F104" s="216">
        <f>E103</f>
        <v>4447.08</v>
      </c>
      <c r="G104" s="382"/>
      <c r="H104" s="74"/>
      <c r="I104" s="309"/>
    </row>
    <row r="105" spans="2:9" s="8" customFormat="1" ht="28.5" customHeight="1" thickBot="1">
      <c r="B105" s="72"/>
      <c r="C105" s="380"/>
      <c r="D105" s="336"/>
      <c r="E105" s="215">
        <f>24834/7.31</f>
        <v>3397.264021887825</v>
      </c>
      <c r="F105" s="215"/>
      <c r="G105" s="383"/>
      <c r="H105" s="74"/>
      <c r="I105" s="309"/>
    </row>
    <row r="106" spans="2:9" s="8" customFormat="1" ht="28.5" customHeight="1">
      <c r="B106" s="72"/>
      <c r="C106" s="379" t="s">
        <v>596</v>
      </c>
      <c r="D106" s="334"/>
      <c r="E106" s="220">
        <f>22968/7.31</f>
        <v>3141.997264021888</v>
      </c>
      <c r="F106" s="220"/>
      <c r="G106" s="385" t="s">
        <v>623</v>
      </c>
      <c r="H106" s="74"/>
      <c r="I106" s="309"/>
    </row>
    <row r="107" spans="2:9" s="8" customFormat="1" ht="28.5" customHeight="1">
      <c r="B107" s="72"/>
      <c r="C107" s="380"/>
      <c r="D107" s="335"/>
      <c r="E107" s="216"/>
      <c r="F107" s="216">
        <f>E106</f>
        <v>3141.997264021888</v>
      </c>
      <c r="G107" s="386"/>
      <c r="H107" s="74"/>
      <c r="I107" s="309"/>
    </row>
    <row r="108" spans="2:9" s="8" customFormat="1" ht="47.25" customHeight="1" thickBot="1">
      <c r="B108" s="72"/>
      <c r="C108" s="384"/>
      <c r="D108" s="337"/>
      <c r="E108" s="229"/>
      <c r="F108" s="229"/>
      <c r="G108" s="387"/>
      <c r="H108" s="74"/>
      <c r="I108" s="309"/>
    </row>
    <row r="109" spans="2:9" s="8" customFormat="1" ht="15.75" thickBot="1">
      <c r="B109" s="76"/>
      <c r="C109" s="77"/>
      <c r="D109" s="213"/>
      <c r="E109" s="213"/>
      <c r="F109" s="213"/>
      <c r="G109" s="77"/>
      <c r="H109" s="77"/>
      <c r="I109" s="78"/>
    </row>
    <row r="110" spans="2:9" s="8" customFormat="1" ht="15">
      <c r="B110" s="207"/>
      <c r="C110" s="207"/>
      <c r="D110" s="212"/>
      <c r="E110" s="212"/>
      <c r="F110" s="212"/>
      <c r="G110" s="207"/>
      <c r="H110" s="207"/>
      <c r="I110" s="207"/>
    </row>
    <row r="111" spans="2:6" s="212" customFormat="1" ht="15">
      <c r="B111" s="7"/>
      <c r="D111" s="210"/>
      <c r="E111" s="210"/>
      <c r="F111" s="210"/>
    </row>
    <row r="112" s="210" customFormat="1" ht="15">
      <c r="B112" s="211"/>
    </row>
    <row r="113" spans="2:6" s="210" customFormat="1" ht="15.75" customHeight="1">
      <c r="B113" s="211"/>
      <c r="D113" s="8"/>
      <c r="E113" s="8"/>
      <c r="F113" s="8"/>
    </row>
    <row r="114" spans="2:6" s="8" customFormat="1" ht="15.75" customHeight="1">
      <c r="B114" s="207"/>
      <c r="D114" s="207"/>
      <c r="E114" s="209"/>
      <c r="F114" s="209"/>
    </row>
    <row r="115" spans="2:9" s="8" customFormat="1" ht="15.75" customHeight="1">
      <c r="B115" s="207"/>
      <c r="C115" s="207"/>
      <c r="D115" s="207"/>
      <c r="E115" s="208"/>
      <c r="F115" s="208"/>
      <c r="G115" s="209"/>
      <c r="H115" s="209"/>
      <c r="I115" s="207"/>
    </row>
    <row r="116" spans="2:9" s="8" customFormat="1" ht="15.75" customHeight="1">
      <c r="B116" s="207"/>
      <c r="C116" s="207"/>
      <c r="D116" s="207"/>
      <c r="E116" s="207"/>
      <c r="F116" s="207"/>
      <c r="G116" s="208"/>
      <c r="H116" s="208"/>
      <c r="I116" s="207"/>
    </row>
    <row r="117" spans="2:9" s="8" customFormat="1" ht="15">
      <c r="B117" s="207"/>
      <c r="C117" s="207"/>
      <c r="D117" s="7"/>
      <c r="E117" s="7"/>
      <c r="F117" s="7"/>
      <c r="G117" s="207"/>
      <c r="H117" s="207"/>
      <c r="I117" s="207"/>
    </row>
    <row r="118" spans="2:9" s="8" customFormat="1" ht="15.75" customHeight="1">
      <c r="B118" s="207"/>
      <c r="C118" s="7"/>
      <c r="D118" s="7"/>
      <c r="E118" s="7"/>
      <c r="F118" s="7"/>
      <c r="G118" s="7"/>
      <c r="H118" s="7"/>
      <c r="I118" s="207"/>
    </row>
    <row r="119" spans="2:9" s="8" customFormat="1" ht="15.75" customHeight="1">
      <c r="B119" s="207"/>
      <c r="C119" s="7"/>
      <c r="D119" s="7"/>
      <c r="E119" s="7"/>
      <c r="F119" s="7"/>
      <c r="G119" s="7"/>
      <c r="H119" s="7"/>
      <c r="I119" s="207"/>
    </row>
    <row r="120" spans="2:9" s="8" customFormat="1" ht="15">
      <c r="B120" s="207"/>
      <c r="C120" s="7"/>
      <c r="D120" s="207"/>
      <c r="E120" s="209"/>
      <c r="F120" s="209"/>
      <c r="G120" s="7"/>
      <c r="H120" s="7"/>
      <c r="I120" s="207"/>
    </row>
    <row r="121" spans="2:9" s="8" customFormat="1" ht="15.75" customHeight="1">
      <c r="B121" s="207"/>
      <c r="C121" s="207"/>
      <c r="D121" s="207"/>
      <c r="E121" s="208"/>
      <c r="F121" s="208"/>
      <c r="G121" s="209"/>
      <c r="H121" s="209"/>
      <c r="I121" s="207"/>
    </row>
    <row r="122" spans="2:9" s="8" customFormat="1" ht="15.75" customHeight="1">
      <c r="B122" s="207"/>
      <c r="C122" s="207"/>
      <c r="D122" s="207"/>
      <c r="E122" s="207"/>
      <c r="F122" s="207"/>
      <c r="G122" s="208"/>
      <c r="H122" s="208"/>
      <c r="I122" s="207"/>
    </row>
    <row r="123" spans="2:9" s="8" customFormat="1" ht="15">
      <c r="B123" s="207"/>
      <c r="C123" s="207"/>
      <c r="D123" s="7"/>
      <c r="E123" s="207"/>
      <c r="F123" s="207"/>
      <c r="G123" s="207"/>
      <c r="H123" s="207"/>
      <c r="I123" s="207"/>
    </row>
    <row r="124" spans="2:9" s="8" customFormat="1" ht="15">
      <c r="B124" s="207"/>
      <c r="C124" s="7"/>
      <c r="D124" s="7"/>
      <c r="E124" s="208"/>
      <c r="F124" s="208"/>
      <c r="G124" s="207"/>
      <c r="H124" s="207"/>
      <c r="I124" s="207"/>
    </row>
    <row r="125" spans="2:9" s="8" customFormat="1" ht="15.75" customHeight="1">
      <c r="B125" s="207"/>
      <c r="C125" s="7"/>
      <c r="D125" s="207"/>
      <c r="E125" s="208"/>
      <c r="F125" s="208"/>
      <c r="G125" s="208"/>
      <c r="H125" s="208"/>
      <c r="I125" s="207"/>
    </row>
    <row r="126" spans="2:9" s="8" customFormat="1" ht="15.75" customHeight="1">
      <c r="B126" s="207"/>
      <c r="C126" s="207"/>
      <c r="D126" s="207"/>
      <c r="E126" s="206"/>
      <c r="F126" s="206"/>
      <c r="G126" s="208"/>
      <c r="H126" s="208"/>
      <c r="I126" s="207"/>
    </row>
    <row r="127" spans="2:9" s="8" customFormat="1" ht="15">
      <c r="B127" s="207"/>
      <c r="C127" s="206"/>
      <c r="D127" s="206"/>
      <c r="E127" s="206"/>
      <c r="F127" s="206"/>
      <c r="G127" s="206"/>
      <c r="H127" s="206"/>
      <c r="I127" s="207"/>
    </row>
    <row r="128" spans="2:9" s="8" customFormat="1" ht="15">
      <c r="B128" s="207"/>
      <c r="C128" s="206"/>
      <c r="D128"/>
      <c r="E128"/>
      <c r="F128"/>
      <c r="G128" s="206"/>
      <c r="H128" s="206"/>
      <c r="I128" s="205"/>
    </row>
  </sheetData>
  <sheetProtection/>
  <mergeCells count="84">
    <mergeCell ref="C97:C99"/>
    <mergeCell ref="G97:G99"/>
    <mergeCell ref="C94:C96"/>
    <mergeCell ref="G94:G96"/>
    <mergeCell ref="D97:D99"/>
    <mergeCell ref="E97:E99"/>
    <mergeCell ref="F97:F99"/>
    <mergeCell ref="D94:D96"/>
    <mergeCell ref="E94:E96"/>
    <mergeCell ref="F94:F96"/>
    <mergeCell ref="C85:C87"/>
    <mergeCell ref="G85:G87"/>
    <mergeCell ref="C88:C90"/>
    <mergeCell ref="G88:G90"/>
    <mergeCell ref="C91:C93"/>
    <mergeCell ref="G91:G93"/>
    <mergeCell ref="D88:D90"/>
    <mergeCell ref="E88:E90"/>
    <mergeCell ref="F88:F90"/>
    <mergeCell ref="F82:F84"/>
    <mergeCell ref="F74:F76"/>
    <mergeCell ref="D59:D61"/>
    <mergeCell ref="E59:E61"/>
    <mergeCell ref="F59:F61"/>
    <mergeCell ref="D71:D73"/>
    <mergeCell ref="E74:E76"/>
    <mergeCell ref="C82:C84"/>
    <mergeCell ref="G82:G84"/>
    <mergeCell ref="C53:C55"/>
    <mergeCell ref="G53:G55"/>
    <mergeCell ref="C56:C58"/>
    <mergeCell ref="D77:D78"/>
    <mergeCell ref="E77:E78"/>
    <mergeCell ref="F77:F78"/>
    <mergeCell ref="D82:D84"/>
    <mergeCell ref="E82:E84"/>
    <mergeCell ref="C77:C78"/>
    <mergeCell ref="G77:G78"/>
    <mergeCell ref="C74:C76"/>
    <mergeCell ref="G74:G76"/>
    <mergeCell ref="D74:D76"/>
    <mergeCell ref="G65:G67"/>
    <mergeCell ref="C71:C73"/>
    <mergeCell ref="G71:G73"/>
    <mergeCell ref="G59:G61"/>
    <mergeCell ref="G47:G49"/>
    <mergeCell ref="G50:G52"/>
    <mergeCell ref="G56:G58"/>
    <mergeCell ref="C59:C61"/>
    <mergeCell ref="C62:C64"/>
    <mergeCell ref="G62:G64"/>
    <mergeCell ref="G39:G43"/>
    <mergeCell ref="I47:I49"/>
    <mergeCell ref="C79:C81"/>
    <mergeCell ref="G79:G81"/>
    <mergeCell ref="E71:E73"/>
    <mergeCell ref="F71:F73"/>
    <mergeCell ref="C65:C67"/>
    <mergeCell ref="C50:C52"/>
    <mergeCell ref="C68:C70"/>
    <mergeCell ref="G68:G70"/>
    <mergeCell ref="C3:H3"/>
    <mergeCell ref="B4:H4"/>
    <mergeCell ref="C5:H5"/>
    <mergeCell ref="C6:F6"/>
    <mergeCell ref="C8:D8"/>
    <mergeCell ref="C34:E34"/>
    <mergeCell ref="C9:H9"/>
    <mergeCell ref="I50:I52"/>
    <mergeCell ref="C33:D33"/>
    <mergeCell ref="C36:C38"/>
    <mergeCell ref="G36:G38"/>
    <mergeCell ref="I36:I38"/>
    <mergeCell ref="C44:C46"/>
    <mergeCell ref="I44:I46"/>
    <mergeCell ref="C47:C49"/>
    <mergeCell ref="G44:G46"/>
    <mergeCell ref="C39:C43"/>
    <mergeCell ref="C100:C102"/>
    <mergeCell ref="G100:G102"/>
    <mergeCell ref="C103:C105"/>
    <mergeCell ref="G103:G105"/>
    <mergeCell ref="C106:C108"/>
    <mergeCell ref="G106:G108"/>
  </mergeCells>
  <dataValidations count="2">
    <dataValidation type="list" allowBlank="1" showInputMessage="1" showErrorMessage="1" sqref="G125:H125 E124:F124">
      <formula1>$K$132:$K$133</formula1>
    </dataValidation>
    <dataValidation type="whole" allowBlank="1" showInputMessage="1" showErrorMessage="1" sqref="G121:H121 E114:F114 G115:H115 E120:F120">
      <formula1>-999999999</formula1>
      <formula2>999999999</formula2>
    </dataValidation>
  </dataValidations>
  <printOptions/>
  <pageMargins left="0.2" right="0.21" top="0.17" bottom="0.17" header="0.17" footer="0.17"/>
  <pageSetup horizontalDpi="600" verticalDpi="600" orientation="landscape" scale="90" r:id="rId3"/>
  <rowBreaks count="1" manualBreakCount="1">
    <brk id="43" max="9" man="1"/>
  </rowBreaks>
  <ignoredErrors>
    <ignoredError sqref="G22 G28" formula="1"/>
  </ignoredErrors>
  <legacyDrawing r:id="rId2"/>
</worksheet>
</file>

<file path=xl/worksheets/sheet4.xml><?xml version="1.0" encoding="utf-8"?>
<worksheet xmlns="http://schemas.openxmlformats.org/spreadsheetml/2006/main" xmlns:r="http://schemas.openxmlformats.org/officeDocument/2006/relationships">
  <dimension ref="B2:G55"/>
  <sheetViews>
    <sheetView zoomScale="95" zoomScaleNormal="95" zoomScalePageLayoutView="0" workbookViewId="0" topLeftCell="A19">
      <selection activeCell="F24" sqref="F24"/>
    </sheetView>
  </sheetViews>
  <sheetFormatPr defaultColWidth="9.140625" defaultRowHeight="15"/>
  <cols>
    <col min="1" max="2" width="1.8515625" style="0" customWidth="1"/>
    <col min="3" max="3" width="45.421875" style="0" customWidth="1"/>
    <col min="4" max="5" width="22.8515625" style="0" customWidth="1"/>
    <col min="6" max="6" width="73.00390625" style="0" customWidth="1"/>
    <col min="7" max="7" width="66.28125" style="0" customWidth="1"/>
    <col min="8" max="8" width="1.57421875" style="0" customWidth="1"/>
  </cols>
  <sheetData>
    <row r="1" ht="15.75" thickBot="1"/>
    <row r="2" spans="2:7" ht="15.75" thickBot="1">
      <c r="B2" s="103"/>
      <c r="C2" s="104"/>
      <c r="D2" s="104"/>
      <c r="E2" s="104"/>
      <c r="F2" s="104"/>
      <c r="G2" s="105"/>
    </row>
    <row r="3" spans="2:7" ht="21" thickBot="1">
      <c r="B3" s="106"/>
      <c r="C3" s="359" t="s">
        <v>552</v>
      </c>
      <c r="D3" s="360"/>
      <c r="E3" s="360"/>
      <c r="F3" s="361"/>
      <c r="G3" s="71"/>
    </row>
    <row r="4" spans="2:7" ht="15">
      <c r="B4" s="396"/>
      <c r="C4" s="397"/>
      <c r="D4" s="397"/>
      <c r="E4" s="397"/>
      <c r="F4" s="397"/>
      <c r="G4" s="71"/>
    </row>
    <row r="5" spans="2:7" ht="15">
      <c r="B5" s="72"/>
      <c r="C5" s="458"/>
      <c r="D5" s="458"/>
      <c r="E5" s="458"/>
      <c r="F5" s="458"/>
      <c r="G5" s="71"/>
    </row>
    <row r="6" spans="2:7" ht="15">
      <c r="B6" s="72"/>
      <c r="C6" s="73"/>
      <c r="D6" s="74"/>
      <c r="E6" s="73"/>
      <c r="F6" s="74"/>
      <c r="G6" s="71"/>
    </row>
    <row r="7" spans="2:7" ht="15">
      <c r="B7" s="72"/>
      <c r="C7" s="389" t="s">
        <v>232</v>
      </c>
      <c r="D7" s="389"/>
      <c r="E7" s="75"/>
      <c r="F7" s="74"/>
      <c r="G7" s="71"/>
    </row>
    <row r="8" spans="2:7" ht="15.75" thickBot="1">
      <c r="B8" s="72"/>
      <c r="C8" s="456" t="s">
        <v>324</v>
      </c>
      <c r="D8" s="456"/>
      <c r="E8" s="456"/>
      <c r="F8" s="456"/>
      <c r="G8" s="71"/>
    </row>
    <row r="9" spans="2:7" ht="15.75" thickBot="1">
      <c r="B9" s="72"/>
      <c r="C9" s="36" t="s">
        <v>234</v>
      </c>
      <c r="D9" s="37" t="s">
        <v>233</v>
      </c>
      <c r="E9" s="445" t="s">
        <v>295</v>
      </c>
      <c r="F9" s="446"/>
      <c r="G9" s="71"/>
    </row>
    <row r="10" spans="2:7" ht="126.75" customHeight="1">
      <c r="B10" s="72"/>
      <c r="C10" s="39" t="s">
        <v>546</v>
      </c>
      <c r="D10" s="300" t="s">
        <v>545</v>
      </c>
      <c r="E10" s="459" t="s">
        <v>575</v>
      </c>
      <c r="F10" s="460"/>
      <c r="G10" s="71"/>
    </row>
    <row r="11" spans="2:7" ht="141" customHeight="1">
      <c r="B11" s="72"/>
      <c r="C11" s="39" t="s">
        <v>567</v>
      </c>
      <c r="D11" s="300" t="s">
        <v>541</v>
      </c>
      <c r="E11" s="461" t="s">
        <v>568</v>
      </c>
      <c r="F11" s="462"/>
      <c r="G11" s="71"/>
    </row>
    <row r="12" spans="2:7" ht="78" customHeight="1">
      <c r="B12" s="72"/>
      <c r="C12" s="39" t="s">
        <v>569</v>
      </c>
      <c r="D12" s="299" t="s">
        <v>541</v>
      </c>
      <c r="E12" s="461" t="s">
        <v>570</v>
      </c>
      <c r="F12" s="462"/>
      <c r="G12" s="71"/>
    </row>
    <row r="13" spans="2:7" ht="59.25" customHeight="1">
      <c r="B13" s="72"/>
      <c r="C13" s="39" t="s">
        <v>544</v>
      </c>
      <c r="D13" s="299" t="s">
        <v>541</v>
      </c>
      <c r="E13" s="461" t="s">
        <v>564</v>
      </c>
      <c r="F13" s="462"/>
      <c r="G13" s="71"/>
    </row>
    <row r="14" spans="2:7" ht="150.75" customHeight="1">
      <c r="B14" s="72"/>
      <c r="C14" s="39" t="s">
        <v>571</v>
      </c>
      <c r="D14" s="299" t="s">
        <v>541</v>
      </c>
      <c r="E14" s="461" t="s">
        <v>572</v>
      </c>
      <c r="F14" s="462"/>
      <c r="G14" s="71"/>
    </row>
    <row r="15" spans="2:7" ht="125.25" customHeight="1">
      <c r="B15" s="72"/>
      <c r="C15" s="39" t="s">
        <v>543</v>
      </c>
      <c r="D15" s="299" t="s">
        <v>541</v>
      </c>
      <c r="E15" s="467" t="s">
        <v>593</v>
      </c>
      <c r="F15" s="468"/>
      <c r="G15" s="71"/>
    </row>
    <row r="16" spans="2:7" ht="93.75" customHeight="1" thickBot="1">
      <c r="B16" s="72"/>
      <c r="C16" s="300" t="s">
        <v>542</v>
      </c>
      <c r="D16" s="299" t="s">
        <v>545</v>
      </c>
      <c r="E16" s="463" t="s">
        <v>565</v>
      </c>
      <c r="F16" s="464"/>
      <c r="G16" s="71"/>
    </row>
    <row r="17" spans="2:7" ht="99.75" customHeight="1" thickBot="1">
      <c r="B17" s="72"/>
      <c r="C17" s="39" t="s">
        <v>566</v>
      </c>
      <c r="D17" s="39" t="s">
        <v>545</v>
      </c>
      <c r="E17" s="441" t="s">
        <v>547</v>
      </c>
      <c r="F17" s="442"/>
      <c r="G17" s="71"/>
    </row>
    <row r="18" spans="2:7" ht="15">
      <c r="B18" s="72"/>
      <c r="C18" s="74"/>
      <c r="D18" s="74"/>
      <c r="E18" s="74"/>
      <c r="F18" s="74"/>
      <c r="G18" s="71"/>
    </row>
    <row r="19" spans="2:7" ht="15">
      <c r="B19" s="72"/>
      <c r="C19" s="447" t="s">
        <v>278</v>
      </c>
      <c r="D19" s="447"/>
      <c r="E19" s="447"/>
      <c r="F19" s="447"/>
      <c r="G19" s="71"/>
    </row>
    <row r="20" spans="2:7" ht="15.75" thickBot="1">
      <c r="B20" s="72"/>
      <c r="C20" s="450" t="s">
        <v>293</v>
      </c>
      <c r="D20" s="450"/>
      <c r="E20" s="450"/>
      <c r="F20" s="450"/>
      <c r="G20" s="71"/>
    </row>
    <row r="21" spans="2:7" ht="15.75" thickBot="1">
      <c r="B21" s="72"/>
      <c r="C21" s="36" t="s">
        <v>234</v>
      </c>
      <c r="D21" s="37" t="s">
        <v>233</v>
      </c>
      <c r="E21" s="445" t="s">
        <v>295</v>
      </c>
      <c r="F21" s="446"/>
      <c r="G21" s="71"/>
    </row>
    <row r="22" spans="2:7" ht="62.25" customHeight="1" thickBot="1">
      <c r="B22" s="72"/>
      <c r="C22" s="297" t="s">
        <v>549</v>
      </c>
      <c r="D22" s="38" t="s">
        <v>540</v>
      </c>
      <c r="E22" s="443" t="s">
        <v>573</v>
      </c>
      <c r="F22" s="444"/>
      <c r="G22" s="71"/>
    </row>
    <row r="23" spans="2:7" s="242" customFormat="1" ht="120" customHeight="1">
      <c r="B23" s="298"/>
      <c r="C23" s="297" t="s">
        <v>548</v>
      </c>
      <c r="D23" s="297" t="s">
        <v>540</v>
      </c>
      <c r="E23" s="443" t="s">
        <v>574</v>
      </c>
      <c r="F23" s="444"/>
      <c r="G23" s="296"/>
    </row>
    <row r="24" spans="2:7" ht="15">
      <c r="B24" s="72"/>
      <c r="C24" s="74"/>
      <c r="D24" s="74"/>
      <c r="E24" s="74"/>
      <c r="F24" s="74"/>
      <c r="G24" s="71"/>
    </row>
    <row r="25" spans="2:7" ht="15">
      <c r="B25" s="72"/>
      <c r="C25" s="74"/>
      <c r="D25" s="74"/>
      <c r="E25" s="74"/>
      <c r="F25" s="74"/>
      <c r="G25" s="71"/>
    </row>
    <row r="26" spans="2:7" ht="31.5" customHeight="1">
      <c r="B26" s="72"/>
      <c r="C26" s="466" t="s">
        <v>277</v>
      </c>
      <c r="D26" s="466"/>
      <c r="E26" s="466"/>
      <c r="F26" s="466"/>
      <c r="G26" s="71"/>
    </row>
    <row r="27" spans="2:7" ht="15.75" thickBot="1">
      <c r="B27" s="72"/>
      <c r="C27" s="456" t="s">
        <v>296</v>
      </c>
      <c r="D27" s="456"/>
      <c r="E27" s="465"/>
      <c r="F27" s="465"/>
      <c r="G27" s="71"/>
    </row>
    <row r="28" spans="2:7" ht="99.75" customHeight="1" thickBot="1">
      <c r="B28" s="72"/>
      <c r="C28" s="453" t="s">
        <v>576</v>
      </c>
      <c r="D28" s="454"/>
      <c r="E28" s="454"/>
      <c r="F28" s="455"/>
      <c r="G28" s="71"/>
    </row>
    <row r="29" spans="2:7" ht="15">
      <c r="B29" s="72"/>
      <c r="C29" s="74"/>
      <c r="D29" s="74"/>
      <c r="E29" s="74"/>
      <c r="F29" s="74"/>
      <c r="G29" s="71"/>
    </row>
    <row r="30" spans="2:7" ht="15">
      <c r="B30" s="72"/>
      <c r="C30" s="74"/>
      <c r="D30" s="74"/>
      <c r="E30" s="74"/>
      <c r="F30" s="74"/>
      <c r="G30" s="71"/>
    </row>
    <row r="31" spans="2:7" ht="15">
      <c r="B31" s="72"/>
      <c r="C31" s="74"/>
      <c r="D31" s="74"/>
      <c r="E31" s="74"/>
      <c r="F31" s="74"/>
      <c r="G31" s="71"/>
    </row>
    <row r="32" spans="2:7" ht="15.75" thickBot="1">
      <c r="B32" s="295"/>
      <c r="C32" s="213"/>
      <c r="D32" s="213"/>
      <c r="E32" s="213"/>
      <c r="F32" s="213"/>
      <c r="G32" s="294"/>
    </row>
    <row r="33" spans="2:7" ht="15">
      <c r="B33" s="207"/>
      <c r="C33" s="207"/>
      <c r="D33" s="207"/>
      <c r="E33" s="207"/>
      <c r="F33" s="207"/>
      <c r="G33" s="207"/>
    </row>
    <row r="34" spans="2:7" ht="15">
      <c r="B34" s="207"/>
      <c r="C34" s="207"/>
      <c r="D34" s="207"/>
      <c r="E34" s="207"/>
      <c r="F34" s="207"/>
      <c r="G34" s="207"/>
    </row>
    <row r="35" spans="2:7" ht="15">
      <c r="B35" s="207"/>
      <c r="C35" s="207"/>
      <c r="D35" s="207"/>
      <c r="E35" s="207"/>
      <c r="F35" s="207"/>
      <c r="G35" s="207"/>
    </row>
    <row r="36" spans="2:7" ht="15">
      <c r="B36" s="207"/>
      <c r="C36" s="207"/>
      <c r="D36" s="207"/>
      <c r="E36" s="207"/>
      <c r="F36" s="207"/>
      <c r="G36" s="207"/>
    </row>
    <row r="37" spans="2:7" ht="15">
      <c r="B37" s="207"/>
      <c r="C37" s="207"/>
      <c r="D37" s="207"/>
      <c r="E37" s="207"/>
      <c r="F37" s="207"/>
      <c r="G37" s="207"/>
    </row>
    <row r="38" spans="2:7" ht="15">
      <c r="B38" s="207"/>
      <c r="C38" s="207"/>
      <c r="D38" s="207"/>
      <c r="E38" s="207"/>
      <c r="F38" s="207"/>
      <c r="G38" s="207"/>
    </row>
    <row r="39" spans="2:7" ht="15">
      <c r="B39" s="207"/>
      <c r="C39" s="449"/>
      <c r="D39" s="449"/>
      <c r="E39" s="7"/>
      <c r="F39" s="207"/>
      <c r="G39" s="207"/>
    </row>
    <row r="40" spans="2:7" ht="15">
      <c r="B40" s="207"/>
      <c r="C40" s="449"/>
      <c r="D40" s="449"/>
      <c r="E40" s="7"/>
      <c r="F40" s="207"/>
      <c r="G40" s="207"/>
    </row>
    <row r="41" spans="2:7" ht="15">
      <c r="B41" s="207"/>
      <c r="C41" s="457"/>
      <c r="D41" s="457"/>
      <c r="E41" s="457"/>
      <c r="F41" s="457"/>
      <c r="G41" s="207"/>
    </row>
    <row r="42" spans="2:7" ht="15">
      <c r="B42" s="207"/>
      <c r="C42" s="440"/>
      <c r="D42" s="440"/>
      <c r="E42" s="452"/>
      <c r="F42" s="452"/>
      <c r="G42" s="207"/>
    </row>
    <row r="43" spans="2:7" ht="15">
      <c r="B43" s="207"/>
      <c r="C43" s="440"/>
      <c r="D43" s="440"/>
      <c r="E43" s="448"/>
      <c r="F43" s="448"/>
      <c r="G43" s="207"/>
    </row>
    <row r="44" spans="2:7" ht="15">
      <c r="B44" s="207"/>
      <c r="C44" s="207"/>
      <c r="D44" s="207"/>
      <c r="E44" s="207"/>
      <c r="F44" s="207"/>
      <c r="G44" s="207"/>
    </row>
    <row r="45" spans="2:7" ht="15">
      <c r="B45" s="207"/>
      <c r="C45" s="449"/>
      <c r="D45" s="449"/>
      <c r="E45" s="7"/>
      <c r="F45" s="207"/>
      <c r="G45" s="207"/>
    </row>
    <row r="46" spans="2:7" ht="15">
      <c r="B46" s="207"/>
      <c r="C46" s="449"/>
      <c r="D46" s="449"/>
      <c r="E46" s="451"/>
      <c r="F46" s="451"/>
      <c r="G46" s="207"/>
    </row>
    <row r="47" spans="2:7" ht="15">
      <c r="B47" s="207"/>
      <c r="C47" s="7"/>
      <c r="D47" s="7"/>
      <c r="E47" s="7"/>
      <c r="F47" s="7"/>
      <c r="G47" s="207"/>
    </row>
    <row r="48" spans="2:7" ht="15">
      <c r="B48" s="207"/>
      <c r="C48" s="440"/>
      <c r="D48" s="440"/>
      <c r="E48" s="452"/>
      <c r="F48" s="452"/>
      <c r="G48" s="207"/>
    </row>
    <row r="49" spans="2:7" ht="15">
      <c r="B49" s="207"/>
      <c r="C49" s="440"/>
      <c r="D49" s="440"/>
      <c r="E49" s="448"/>
      <c r="F49" s="448"/>
      <c r="G49" s="207"/>
    </row>
    <row r="50" spans="2:7" ht="15">
      <c r="B50" s="207"/>
      <c r="C50" s="207"/>
      <c r="D50" s="207"/>
      <c r="E50" s="207"/>
      <c r="F50" s="207"/>
      <c r="G50" s="207"/>
    </row>
    <row r="51" spans="2:7" ht="15">
      <c r="B51" s="207"/>
      <c r="C51" s="449"/>
      <c r="D51" s="449"/>
      <c r="E51" s="207"/>
      <c r="F51" s="207"/>
      <c r="G51" s="207"/>
    </row>
    <row r="52" spans="2:7" ht="15">
      <c r="B52" s="207"/>
      <c r="C52" s="449"/>
      <c r="D52" s="449"/>
      <c r="E52" s="448"/>
      <c r="F52" s="448"/>
      <c r="G52" s="207"/>
    </row>
    <row r="53" spans="2:7" ht="15">
      <c r="B53" s="207"/>
      <c r="C53" s="440"/>
      <c r="D53" s="440"/>
      <c r="E53" s="448"/>
      <c r="F53" s="448"/>
      <c r="G53" s="207"/>
    </row>
    <row r="54" spans="2:7" ht="15">
      <c r="B54" s="207"/>
      <c r="C54" s="206"/>
      <c r="D54" s="207"/>
      <c r="E54" s="206"/>
      <c r="F54" s="207"/>
      <c r="G54" s="207"/>
    </row>
    <row r="55" spans="2:7" ht="15">
      <c r="B55" s="207"/>
      <c r="C55" s="206"/>
      <c r="D55" s="206"/>
      <c r="E55" s="206"/>
      <c r="F55" s="206"/>
      <c r="G55" s="205"/>
    </row>
  </sheetData>
  <sheetProtection/>
  <mergeCells count="42">
    <mergeCell ref="E11:F11"/>
    <mergeCell ref="E12:F12"/>
    <mergeCell ref="E14:F14"/>
    <mergeCell ref="E13:F13"/>
    <mergeCell ref="E16:F16"/>
    <mergeCell ref="C51:D51"/>
    <mergeCell ref="E27:F27"/>
    <mergeCell ref="C26:F26"/>
    <mergeCell ref="E15:F15"/>
    <mergeCell ref="C48:D48"/>
    <mergeCell ref="B4:F4"/>
    <mergeCell ref="C5:F5"/>
    <mergeCell ref="C7:D7"/>
    <mergeCell ref="C8:F8"/>
    <mergeCell ref="E9:F9"/>
    <mergeCell ref="E10:F10"/>
    <mergeCell ref="E48:F48"/>
    <mergeCell ref="C40:D40"/>
    <mergeCell ref="E43:F43"/>
    <mergeCell ref="C45:D45"/>
    <mergeCell ref="C3:F3"/>
    <mergeCell ref="C28:F28"/>
    <mergeCell ref="C27:D27"/>
    <mergeCell ref="E42:F42"/>
    <mergeCell ref="C43:D43"/>
    <mergeCell ref="C41:F41"/>
    <mergeCell ref="C53:D53"/>
    <mergeCell ref="E53:F53"/>
    <mergeCell ref="C49:D49"/>
    <mergeCell ref="E49:F49"/>
    <mergeCell ref="C39:D39"/>
    <mergeCell ref="C20:F20"/>
    <mergeCell ref="C52:D52"/>
    <mergeCell ref="E52:F52"/>
    <mergeCell ref="C46:D46"/>
    <mergeCell ref="E46:F46"/>
    <mergeCell ref="C42:D42"/>
    <mergeCell ref="E17:F17"/>
    <mergeCell ref="E23:F23"/>
    <mergeCell ref="E21:F21"/>
    <mergeCell ref="E22:F22"/>
    <mergeCell ref="C19:F19"/>
  </mergeCells>
  <dataValidations count="2">
    <dataValidation type="list" allowBlank="1" showInputMessage="1" showErrorMessage="1" sqref="E52">
      <formula1>$K$59:$K$60</formula1>
    </dataValidation>
    <dataValidation type="whole" allowBlank="1" showInputMessage="1" showErrorMessage="1" sqref="E48 E42">
      <formula1>-999999999</formula1>
      <formula2>999999999</formula2>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38"/>
  <sheetViews>
    <sheetView zoomScale="96" zoomScaleNormal="96" zoomScalePageLayoutView="0" workbookViewId="0" topLeftCell="A61">
      <selection activeCell="F61" sqref="F61:G61"/>
    </sheetView>
  </sheetViews>
  <sheetFormatPr defaultColWidth="9.140625" defaultRowHeight="15"/>
  <cols>
    <col min="1" max="1" width="2.140625" style="0" customWidth="1"/>
    <col min="2" max="2" width="2.28125" style="0" customWidth="1"/>
    <col min="3" max="3" width="22.57421875" style="9" customWidth="1"/>
    <col min="4" max="4" width="15.57421875" style="0" customWidth="1"/>
    <col min="5" max="5" width="18.28125" style="0" customWidth="1"/>
    <col min="6" max="6" width="18.8515625" style="0" customWidth="1"/>
    <col min="7" max="7" width="7.57421875" style="0" customWidth="1"/>
    <col min="8" max="8" width="57.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0"/>
      <c r="B1" s="20"/>
      <c r="C1" s="19"/>
      <c r="D1" s="20"/>
      <c r="E1" s="20"/>
      <c r="F1" s="20"/>
      <c r="G1" s="20"/>
      <c r="H1" s="114"/>
      <c r="I1" s="114"/>
      <c r="J1" s="20"/>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75" thickBot="1">
      <c r="A2" s="20"/>
      <c r="B2" s="53"/>
      <c r="C2" s="54"/>
      <c r="D2" s="55"/>
      <c r="E2" s="55"/>
      <c r="F2" s="55"/>
      <c r="G2" s="55"/>
      <c r="H2" s="127"/>
      <c r="I2" s="127"/>
      <c r="J2" s="56"/>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1" thickBot="1">
      <c r="A3" s="20"/>
      <c r="B3" s="106"/>
      <c r="C3" s="359" t="s">
        <v>272</v>
      </c>
      <c r="D3" s="360"/>
      <c r="E3" s="360"/>
      <c r="F3" s="360"/>
      <c r="G3" s="360"/>
      <c r="H3" s="360"/>
      <c r="I3" s="361"/>
      <c r="J3" s="108"/>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c r="A4" s="20"/>
      <c r="B4" s="57"/>
      <c r="C4" s="495" t="s">
        <v>223</v>
      </c>
      <c r="D4" s="495"/>
      <c r="E4" s="495"/>
      <c r="F4" s="495"/>
      <c r="G4" s="495"/>
      <c r="H4" s="495"/>
      <c r="I4" s="495"/>
      <c r="J4" s="58"/>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c r="A5" s="20"/>
      <c r="B5" s="57"/>
      <c r="C5" s="150"/>
      <c r="D5" s="150"/>
      <c r="E5" s="150"/>
      <c r="F5" s="150"/>
      <c r="G5" s="150"/>
      <c r="H5" s="150"/>
      <c r="I5" s="150"/>
      <c r="J5" s="58"/>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5">
      <c r="A6" s="20"/>
      <c r="B6" s="57"/>
      <c r="C6" s="59"/>
      <c r="D6" s="60"/>
      <c r="E6" s="60"/>
      <c r="F6" s="60"/>
      <c r="G6" s="60"/>
      <c r="H6" s="128"/>
      <c r="I6" s="128"/>
      <c r="J6" s="58"/>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31.5" customHeight="1" thickBot="1">
      <c r="A7" s="20"/>
      <c r="B7" s="57"/>
      <c r="C7" s="59"/>
      <c r="D7" s="496" t="s">
        <v>273</v>
      </c>
      <c r="E7" s="496"/>
      <c r="F7" s="496" t="s">
        <v>279</v>
      </c>
      <c r="G7" s="496"/>
      <c r="H7" s="126" t="s">
        <v>280</v>
      </c>
      <c r="I7" s="126" t="s">
        <v>231</v>
      </c>
      <c r="J7" s="58"/>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9" customFormat="1" ht="105.75" customHeight="1" thickBot="1">
      <c r="A8" s="19"/>
      <c r="B8" s="62"/>
      <c r="C8" s="125" t="s">
        <v>270</v>
      </c>
      <c r="D8" s="469" t="s">
        <v>408</v>
      </c>
      <c r="E8" s="470"/>
      <c r="F8" s="471" t="s">
        <v>447</v>
      </c>
      <c r="G8" s="472"/>
      <c r="H8" s="486" t="s">
        <v>577</v>
      </c>
      <c r="I8" s="483" t="s">
        <v>429</v>
      </c>
      <c r="J8" s="63"/>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9" customFormat="1" ht="39.75" customHeight="1" thickBot="1">
      <c r="A9" s="19"/>
      <c r="B9" s="62"/>
      <c r="C9" s="125"/>
      <c r="D9" s="469" t="s">
        <v>410</v>
      </c>
      <c r="E9" s="470"/>
      <c r="F9" s="475" t="s">
        <v>428</v>
      </c>
      <c r="G9" s="476"/>
      <c r="H9" s="487"/>
      <c r="I9" s="484"/>
      <c r="J9" s="63"/>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9" customFormat="1" ht="39.75" customHeight="1" thickBot="1">
      <c r="A10" s="19"/>
      <c r="B10" s="62"/>
      <c r="C10" s="125"/>
      <c r="D10" s="469" t="s">
        <v>411</v>
      </c>
      <c r="E10" s="470"/>
      <c r="F10" s="477"/>
      <c r="G10" s="478"/>
      <c r="H10" s="488"/>
      <c r="I10" s="485"/>
      <c r="J10" s="6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9" customFormat="1" ht="60.75" thickBot="1">
      <c r="A11" s="19"/>
      <c r="B11" s="62"/>
      <c r="C11" s="125"/>
      <c r="D11" s="469" t="s">
        <v>409</v>
      </c>
      <c r="E11" s="470"/>
      <c r="F11" s="471" t="s">
        <v>448</v>
      </c>
      <c r="G11" s="472"/>
      <c r="H11" s="197" t="s">
        <v>578</v>
      </c>
      <c r="I11" s="198" t="s">
        <v>20</v>
      </c>
      <c r="J11" s="6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9" customFormat="1" ht="135.75" thickBot="1">
      <c r="A12" s="19"/>
      <c r="B12" s="62"/>
      <c r="C12" s="125"/>
      <c r="D12" s="469" t="s">
        <v>430</v>
      </c>
      <c r="E12" s="470"/>
      <c r="F12" s="469" t="s">
        <v>449</v>
      </c>
      <c r="G12" s="470"/>
      <c r="H12" s="303" t="s">
        <v>579</v>
      </c>
      <c r="I12" s="198" t="s">
        <v>20</v>
      </c>
      <c r="J12" s="6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9" customFormat="1" ht="105.75" thickBot="1">
      <c r="A13" s="19"/>
      <c r="B13" s="62"/>
      <c r="C13" s="125"/>
      <c r="D13" s="469" t="s">
        <v>427</v>
      </c>
      <c r="E13" s="470"/>
      <c r="F13" s="469" t="s">
        <v>450</v>
      </c>
      <c r="G13" s="470"/>
      <c r="H13" s="197" t="s">
        <v>432</v>
      </c>
      <c r="I13" s="198" t="s">
        <v>429</v>
      </c>
      <c r="J13" s="6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9" customFormat="1" ht="63.75" customHeight="1" thickBot="1">
      <c r="A14" s="19"/>
      <c r="B14" s="62"/>
      <c r="C14" s="125"/>
      <c r="D14" s="469" t="s">
        <v>412</v>
      </c>
      <c r="E14" s="470"/>
      <c r="F14" s="469" t="s">
        <v>451</v>
      </c>
      <c r="G14" s="470"/>
      <c r="H14" s="304" t="s">
        <v>580</v>
      </c>
      <c r="I14" s="198" t="s">
        <v>429</v>
      </c>
      <c r="J14" s="6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9" customFormat="1" ht="75.75" thickBot="1">
      <c r="A15" s="19"/>
      <c r="B15" s="62"/>
      <c r="C15" s="125"/>
      <c r="D15" s="469" t="s">
        <v>413</v>
      </c>
      <c r="E15" s="470"/>
      <c r="F15" s="469" t="s">
        <v>434</v>
      </c>
      <c r="G15" s="470"/>
      <c r="H15" s="302" t="s">
        <v>554</v>
      </c>
      <c r="I15" s="198" t="s">
        <v>26</v>
      </c>
      <c r="J15" s="6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9" customFormat="1" ht="66.75" customHeight="1" thickBot="1">
      <c r="A16" s="19"/>
      <c r="B16" s="62"/>
      <c r="C16" s="125"/>
      <c r="D16" s="469" t="s">
        <v>407</v>
      </c>
      <c r="E16" s="470"/>
      <c r="F16" s="475" t="s">
        <v>435</v>
      </c>
      <c r="G16" s="476"/>
      <c r="H16" s="486" t="s">
        <v>436</v>
      </c>
      <c r="I16" s="483" t="s">
        <v>26</v>
      </c>
      <c r="J16" s="63"/>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9" customFormat="1" ht="154.5" customHeight="1" thickBot="1">
      <c r="A17" s="19"/>
      <c r="B17" s="62"/>
      <c r="C17" s="125"/>
      <c r="D17" s="469" t="s">
        <v>414</v>
      </c>
      <c r="E17" s="470"/>
      <c r="F17" s="477"/>
      <c r="G17" s="478"/>
      <c r="H17" s="488"/>
      <c r="I17" s="485"/>
      <c r="J17" s="63"/>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9" customFormat="1" ht="120.75" thickBot="1">
      <c r="A18" s="19"/>
      <c r="B18" s="62"/>
      <c r="C18" s="125"/>
      <c r="D18" s="469" t="s">
        <v>415</v>
      </c>
      <c r="E18" s="470"/>
      <c r="F18" s="469" t="s">
        <v>437</v>
      </c>
      <c r="G18" s="470"/>
      <c r="H18" s="304" t="s">
        <v>581</v>
      </c>
      <c r="I18" s="198" t="s">
        <v>13</v>
      </c>
      <c r="J18" s="63"/>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9" customFormat="1" ht="52.5" customHeight="1" thickBot="1">
      <c r="A19" s="19"/>
      <c r="B19" s="62"/>
      <c r="C19" s="125"/>
      <c r="D19" s="469" t="s">
        <v>416</v>
      </c>
      <c r="E19" s="470"/>
      <c r="F19" s="479" t="s">
        <v>453</v>
      </c>
      <c r="G19" s="480"/>
      <c r="H19" s="486" t="s">
        <v>439</v>
      </c>
      <c r="I19" s="483" t="s">
        <v>13</v>
      </c>
      <c r="J19" s="63"/>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9" customFormat="1" ht="123" customHeight="1" thickBot="1">
      <c r="A20" s="19"/>
      <c r="B20" s="62"/>
      <c r="C20" s="125"/>
      <c r="D20" s="471" t="s">
        <v>417</v>
      </c>
      <c r="E20" s="472"/>
      <c r="F20" s="481"/>
      <c r="G20" s="482"/>
      <c r="H20" s="488"/>
      <c r="I20" s="485"/>
      <c r="J20" s="63"/>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9" customFormat="1" ht="78.75" customHeight="1" thickBot="1">
      <c r="A21" s="19"/>
      <c r="B21" s="62"/>
      <c r="C21" s="125"/>
      <c r="D21" s="473" t="s">
        <v>582</v>
      </c>
      <c r="E21" s="474"/>
      <c r="F21" s="475" t="s">
        <v>440</v>
      </c>
      <c r="G21" s="476"/>
      <c r="H21" s="486" t="s">
        <v>441</v>
      </c>
      <c r="I21" s="483" t="s">
        <v>429</v>
      </c>
      <c r="J21" s="63"/>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9" customFormat="1" ht="78.75" customHeight="1" thickBot="1">
      <c r="A22" s="19"/>
      <c r="B22" s="62"/>
      <c r="C22" s="125"/>
      <c r="D22" s="473" t="s">
        <v>419</v>
      </c>
      <c r="E22" s="474"/>
      <c r="F22" s="489"/>
      <c r="G22" s="490"/>
      <c r="H22" s="487"/>
      <c r="I22" s="484"/>
      <c r="J22" s="63"/>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s="9" customFormat="1" ht="78.75" customHeight="1" thickBot="1">
      <c r="A23" s="19"/>
      <c r="B23" s="62"/>
      <c r="C23" s="125"/>
      <c r="D23" s="473" t="s">
        <v>420</v>
      </c>
      <c r="E23" s="474"/>
      <c r="F23" s="477"/>
      <c r="G23" s="478"/>
      <c r="H23" s="488"/>
      <c r="I23" s="485"/>
      <c r="J23" s="63"/>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9" customFormat="1" ht="91.5" customHeight="1" thickBot="1">
      <c r="A24" s="19"/>
      <c r="B24" s="62"/>
      <c r="C24" s="125"/>
      <c r="D24" s="473" t="s">
        <v>421</v>
      </c>
      <c r="E24" s="474"/>
      <c r="F24" s="479" t="s">
        <v>454</v>
      </c>
      <c r="G24" s="480"/>
      <c r="H24" s="486" t="s">
        <v>442</v>
      </c>
      <c r="I24" s="483" t="s">
        <v>429</v>
      </c>
      <c r="J24" s="63"/>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9" customFormat="1" ht="91.5" customHeight="1" thickBot="1">
      <c r="A25" s="19"/>
      <c r="B25" s="62"/>
      <c r="C25" s="125"/>
      <c r="D25" s="473" t="s">
        <v>423</v>
      </c>
      <c r="E25" s="474"/>
      <c r="F25" s="481"/>
      <c r="G25" s="482"/>
      <c r="H25" s="488"/>
      <c r="I25" s="485"/>
      <c r="J25" s="63"/>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s="9" customFormat="1" ht="140.25" customHeight="1" thickBot="1">
      <c r="A26" s="19"/>
      <c r="B26" s="62"/>
      <c r="C26" s="125"/>
      <c r="D26" s="471" t="s">
        <v>422</v>
      </c>
      <c r="E26" s="472"/>
      <c r="F26" s="471" t="s">
        <v>455</v>
      </c>
      <c r="G26" s="472"/>
      <c r="H26" s="199" t="s">
        <v>555</v>
      </c>
      <c r="I26" s="198" t="s">
        <v>13</v>
      </c>
      <c r="J26" s="63"/>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s="9" customFormat="1" ht="90.75" customHeight="1" thickBot="1">
      <c r="A27" s="19"/>
      <c r="B27" s="62"/>
      <c r="C27" s="125"/>
      <c r="D27" s="469" t="s">
        <v>424</v>
      </c>
      <c r="E27" s="470"/>
      <c r="F27" s="475" t="s">
        <v>456</v>
      </c>
      <c r="G27" s="476"/>
      <c r="H27" s="486" t="s">
        <v>446</v>
      </c>
      <c r="I27" s="483" t="s">
        <v>429</v>
      </c>
      <c r="J27" s="63"/>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9" customFormat="1" ht="90.75" customHeight="1" thickBot="1">
      <c r="A28" s="19"/>
      <c r="B28" s="62"/>
      <c r="C28" s="125"/>
      <c r="D28" s="469" t="s">
        <v>425</v>
      </c>
      <c r="E28" s="470"/>
      <c r="F28" s="477"/>
      <c r="G28" s="478"/>
      <c r="H28" s="488"/>
      <c r="I28" s="485"/>
      <c r="J28" s="63"/>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s="9" customFormat="1" ht="74.25" customHeight="1" thickBot="1">
      <c r="A29" s="19"/>
      <c r="B29" s="62"/>
      <c r="C29" s="125"/>
      <c r="D29" s="469" t="s">
        <v>426</v>
      </c>
      <c r="E29" s="470"/>
      <c r="F29" s="469" t="s">
        <v>445</v>
      </c>
      <c r="G29" s="470"/>
      <c r="H29" s="200" t="s">
        <v>444</v>
      </c>
      <c r="I29" s="198" t="s">
        <v>433</v>
      </c>
      <c r="J29" s="63"/>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s="9" customFormat="1" ht="18.75" customHeight="1" thickBot="1">
      <c r="A30" s="19"/>
      <c r="B30" s="62"/>
      <c r="C30" s="123"/>
      <c r="D30" s="64"/>
      <c r="E30" s="64"/>
      <c r="F30" s="64"/>
      <c r="G30" s="64"/>
      <c r="H30" s="132" t="s">
        <v>274</v>
      </c>
      <c r="I30" s="201" t="s">
        <v>429</v>
      </c>
      <c r="J30" s="63"/>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s="9" customFormat="1" ht="18.75" customHeight="1">
      <c r="A31" s="19"/>
      <c r="B31" s="62"/>
      <c r="C31" s="175"/>
      <c r="D31" s="64"/>
      <c r="E31" s="64"/>
      <c r="F31" s="64"/>
      <c r="G31" s="64"/>
      <c r="H31" s="133"/>
      <c r="I31" s="59"/>
      <c r="J31" s="63"/>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s="9" customFormat="1" ht="15.75" thickBot="1">
      <c r="A32" s="19"/>
      <c r="B32" s="62"/>
      <c r="C32" s="152"/>
      <c r="D32" s="494" t="s">
        <v>302</v>
      </c>
      <c r="E32" s="494"/>
      <c r="F32" s="494"/>
      <c r="G32" s="494"/>
      <c r="H32" s="494"/>
      <c r="I32" s="494"/>
      <c r="J32" s="63"/>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s="9" customFormat="1" ht="15.75" thickBot="1">
      <c r="A33" s="19"/>
      <c r="B33" s="62"/>
      <c r="C33" s="152"/>
      <c r="D33" s="100" t="s">
        <v>60</v>
      </c>
      <c r="E33" s="506" t="s">
        <v>457</v>
      </c>
      <c r="F33" s="507"/>
      <c r="G33" s="507"/>
      <c r="H33" s="508"/>
      <c r="I33" s="64"/>
      <c r="J33" s="63"/>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s="9" customFormat="1" ht="15.75" thickBot="1">
      <c r="A34" s="19"/>
      <c r="B34" s="62"/>
      <c r="C34" s="152"/>
      <c r="D34" s="100" t="s">
        <v>62</v>
      </c>
      <c r="E34" s="491" t="s">
        <v>458</v>
      </c>
      <c r="F34" s="492"/>
      <c r="G34" s="492"/>
      <c r="H34" s="493"/>
      <c r="I34" s="64"/>
      <c r="J34" s="63"/>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s="9" customFormat="1" ht="13.5" customHeight="1">
      <c r="A35" s="19"/>
      <c r="B35" s="62"/>
      <c r="C35" s="152"/>
      <c r="D35" s="64"/>
      <c r="E35" s="64"/>
      <c r="F35" s="64"/>
      <c r="G35" s="64"/>
      <c r="H35" s="64"/>
      <c r="I35" s="64"/>
      <c r="J35" s="63"/>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s="9" customFormat="1" ht="30.75" customHeight="1" thickBot="1">
      <c r="A36" s="19"/>
      <c r="B36" s="62"/>
      <c r="C36" s="401" t="s">
        <v>224</v>
      </c>
      <c r="D36" s="401"/>
      <c r="E36" s="401"/>
      <c r="F36" s="401"/>
      <c r="G36" s="401"/>
      <c r="H36" s="401"/>
      <c r="I36" s="128"/>
      <c r="J36" s="63"/>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s="9" customFormat="1" ht="30.75" customHeight="1">
      <c r="A37" s="19"/>
      <c r="B37" s="62"/>
      <c r="C37" s="130"/>
      <c r="D37" s="497" t="s">
        <v>459</v>
      </c>
      <c r="E37" s="498"/>
      <c r="F37" s="498"/>
      <c r="G37" s="498"/>
      <c r="H37" s="498"/>
      <c r="I37" s="499"/>
      <c r="J37" s="63"/>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s="9" customFormat="1" ht="30.75" customHeight="1">
      <c r="A38" s="19"/>
      <c r="B38" s="62"/>
      <c r="C38" s="130"/>
      <c r="D38" s="500"/>
      <c r="E38" s="501"/>
      <c r="F38" s="501"/>
      <c r="G38" s="501"/>
      <c r="H38" s="501"/>
      <c r="I38" s="502"/>
      <c r="J38" s="63"/>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s="9" customFormat="1" ht="30.75" customHeight="1">
      <c r="A39" s="19"/>
      <c r="B39" s="62"/>
      <c r="C39" s="130"/>
      <c r="D39" s="500"/>
      <c r="E39" s="501"/>
      <c r="F39" s="501"/>
      <c r="G39" s="501"/>
      <c r="H39" s="501"/>
      <c r="I39" s="502"/>
      <c r="J39" s="63"/>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s="9" customFormat="1" ht="57.75" customHeight="1" thickBot="1">
      <c r="A40" s="19"/>
      <c r="B40" s="62"/>
      <c r="C40" s="130"/>
      <c r="D40" s="503"/>
      <c r="E40" s="504"/>
      <c r="F40" s="504"/>
      <c r="G40" s="504"/>
      <c r="H40" s="504"/>
      <c r="I40" s="505"/>
      <c r="J40" s="63"/>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s="9" customFormat="1" ht="15">
      <c r="A41" s="19"/>
      <c r="B41" s="62"/>
      <c r="C41" s="124"/>
      <c r="D41" s="124"/>
      <c r="E41" s="124"/>
      <c r="F41" s="130"/>
      <c r="G41" s="124"/>
      <c r="H41" s="128"/>
      <c r="I41" s="128"/>
      <c r="J41" s="63"/>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ht="15.75" customHeight="1" thickBot="1">
      <c r="A42" s="20"/>
      <c r="B42" s="62"/>
      <c r="C42" s="65"/>
      <c r="D42" s="496" t="s">
        <v>273</v>
      </c>
      <c r="E42" s="496"/>
      <c r="F42" s="496" t="s">
        <v>279</v>
      </c>
      <c r="G42" s="496"/>
      <c r="H42" s="126" t="s">
        <v>280</v>
      </c>
      <c r="I42" s="126" t="s">
        <v>231</v>
      </c>
      <c r="J42" s="63"/>
      <c r="K42" s="6"/>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ht="54.75" customHeight="1" thickBot="1">
      <c r="A43" s="20"/>
      <c r="B43" s="62"/>
      <c r="C43" s="125" t="s">
        <v>271</v>
      </c>
      <c r="D43" s="469" t="s">
        <v>408</v>
      </c>
      <c r="E43" s="470"/>
      <c r="F43" s="518" t="s">
        <v>447</v>
      </c>
      <c r="G43" s="519"/>
      <c r="H43" s="486" t="s">
        <v>583</v>
      </c>
      <c r="I43" s="483" t="s">
        <v>429</v>
      </c>
      <c r="J43" s="63"/>
      <c r="K43" s="6"/>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ht="39.75" customHeight="1" thickBot="1">
      <c r="A44" s="20"/>
      <c r="B44" s="62"/>
      <c r="C44" s="125"/>
      <c r="D44" s="469" t="s">
        <v>410</v>
      </c>
      <c r="E44" s="470"/>
      <c r="F44" s="475" t="s">
        <v>428</v>
      </c>
      <c r="G44" s="476"/>
      <c r="H44" s="487"/>
      <c r="I44" s="484"/>
      <c r="J44" s="63"/>
      <c r="K44" s="6"/>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ht="52.5" customHeight="1" thickBot="1">
      <c r="A45" s="20"/>
      <c r="B45" s="62"/>
      <c r="C45" s="125"/>
      <c r="D45" s="469" t="s">
        <v>411</v>
      </c>
      <c r="E45" s="470"/>
      <c r="F45" s="477"/>
      <c r="G45" s="478"/>
      <c r="H45" s="488"/>
      <c r="I45" s="485"/>
      <c r="J45" s="63"/>
      <c r="K45" s="6"/>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ht="126" customHeight="1" thickBot="1">
      <c r="A46" s="20"/>
      <c r="B46" s="62"/>
      <c r="C46" s="125"/>
      <c r="D46" s="469" t="s">
        <v>409</v>
      </c>
      <c r="E46" s="470"/>
      <c r="F46" s="471" t="s">
        <v>584</v>
      </c>
      <c r="G46" s="472"/>
      <c r="H46" s="199" t="s">
        <v>585</v>
      </c>
      <c r="I46" s="198" t="s">
        <v>429</v>
      </c>
      <c r="J46" s="63"/>
      <c r="K46" s="6"/>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ht="106.5" customHeight="1" thickBot="1">
      <c r="A47" s="20"/>
      <c r="B47" s="62"/>
      <c r="C47" s="125"/>
      <c r="D47" s="469" t="s">
        <v>430</v>
      </c>
      <c r="E47" s="470"/>
      <c r="F47" s="469" t="s">
        <v>449</v>
      </c>
      <c r="G47" s="470"/>
      <c r="H47" s="145" t="s">
        <v>431</v>
      </c>
      <c r="I47" s="198" t="s">
        <v>20</v>
      </c>
      <c r="J47" s="63"/>
      <c r="K47" s="6"/>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ht="106.5" customHeight="1" thickBot="1">
      <c r="A48" s="20"/>
      <c r="B48" s="62"/>
      <c r="C48" s="125"/>
      <c r="D48" s="469" t="s">
        <v>427</v>
      </c>
      <c r="E48" s="470"/>
      <c r="F48" s="469" t="s">
        <v>450</v>
      </c>
      <c r="G48" s="470"/>
      <c r="H48" s="197" t="s">
        <v>432</v>
      </c>
      <c r="I48" s="198" t="s">
        <v>26</v>
      </c>
      <c r="J48" s="63"/>
      <c r="K48" s="6"/>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ht="82.5" customHeight="1" thickBot="1">
      <c r="A49" s="20"/>
      <c r="B49" s="62"/>
      <c r="C49" s="125"/>
      <c r="D49" s="469" t="s">
        <v>412</v>
      </c>
      <c r="E49" s="470"/>
      <c r="F49" s="526" t="s">
        <v>451</v>
      </c>
      <c r="G49" s="527"/>
      <c r="H49" s="304" t="s">
        <v>452</v>
      </c>
      <c r="I49" s="198" t="s">
        <v>433</v>
      </c>
      <c r="J49" s="63"/>
      <c r="K49" s="6"/>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52" ht="75.75" thickBot="1">
      <c r="A50" s="20"/>
      <c r="B50" s="62"/>
      <c r="C50" s="125"/>
      <c r="D50" s="469" t="s">
        <v>413</v>
      </c>
      <c r="E50" s="470"/>
      <c r="F50" s="526" t="s">
        <v>434</v>
      </c>
      <c r="G50" s="527"/>
      <c r="H50" s="302" t="s">
        <v>554</v>
      </c>
      <c r="I50" s="198" t="s">
        <v>26</v>
      </c>
      <c r="J50" s="63"/>
      <c r="K50" s="6"/>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52" ht="107.25" customHeight="1" thickBot="1">
      <c r="A51" s="20"/>
      <c r="B51" s="62"/>
      <c r="C51" s="125"/>
      <c r="D51" s="469" t="s">
        <v>407</v>
      </c>
      <c r="E51" s="470"/>
      <c r="F51" s="528" t="s">
        <v>435</v>
      </c>
      <c r="G51" s="529"/>
      <c r="H51" s="486" t="s">
        <v>436</v>
      </c>
      <c r="I51" s="483" t="s">
        <v>26</v>
      </c>
      <c r="J51" s="63"/>
      <c r="K51" s="6"/>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row>
    <row r="52" spans="1:52" ht="107.25" customHeight="1" thickBot="1">
      <c r="A52" s="20"/>
      <c r="B52" s="62"/>
      <c r="C52" s="125"/>
      <c r="D52" s="469" t="s">
        <v>414</v>
      </c>
      <c r="E52" s="470"/>
      <c r="F52" s="530"/>
      <c r="G52" s="531"/>
      <c r="H52" s="488"/>
      <c r="I52" s="485"/>
      <c r="J52" s="63"/>
      <c r="K52" s="6"/>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row>
    <row r="53" spans="1:52" ht="57" customHeight="1" thickBot="1">
      <c r="A53" s="20"/>
      <c r="B53" s="62"/>
      <c r="C53" s="125"/>
      <c r="D53" s="469" t="s">
        <v>415</v>
      </c>
      <c r="E53" s="470"/>
      <c r="F53" s="526" t="s">
        <v>437</v>
      </c>
      <c r="G53" s="527"/>
      <c r="H53" s="196" t="s">
        <v>438</v>
      </c>
      <c r="I53" s="198" t="s">
        <v>13</v>
      </c>
      <c r="J53" s="63"/>
      <c r="K53" s="6"/>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1:52" ht="39.75" customHeight="1" thickBot="1">
      <c r="A54" s="20"/>
      <c r="B54" s="62"/>
      <c r="C54" s="125"/>
      <c r="D54" s="469" t="s">
        <v>416</v>
      </c>
      <c r="E54" s="470"/>
      <c r="F54" s="532" t="s">
        <v>453</v>
      </c>
      <c r="G54" s="533"/>
      <c r="H54" s="486" t="s">
        <v>439</v>
      </c>
      <c r="I54" s="483" t="s">
        <v>13</v>
      </c>
      <c r="J54" s="63"/>
      <c r="K54" s="6"/>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row>
    <row r="55" spans="1:52" ht="39.75" customHeight="1" thickBot="1">
      <c r="A55" s="20"/>
      <c r="B55" s="62"/>
      <c r="C55" s="125"/>
      <c r="D55" s="471" t="s">
        <v>417</v>
      </c>
      <c r="E55" s="472"/>
      <c r="F55" s="534"/>
      <c r="G55" s="535"/>
      <c r="H55" s="488"/>
      <c r="I55" s="485"/>
      <c r="J55" s="63"/>
      <c r="K55" s="6"/>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row>
    <row r="56" spans="1:52" ht="39.75" customHeight="1" thickBot="1">
      <c r="A56" s="20"/>
      <c r="B56" s="62"/>
      <c r="C56" s="125"/>
      <c r="D56" s="471" t="s">
        <v>418</v>
      </c>
      <c r="E56" s="472"/>
      <c r="F56" s="528" t="s">
        <v>440</v>
      </c>
      <c r="G56" s="529"/>
      <c r="H56" s="486" t="s">
        <v>441</v>
      </c>
      <c r="I56" s="483" t="s">
        <v>429</v>
      </c>
      <c r="J56" s="63"/>
      <c r="K56" s="6"/>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row>
    <row r="57" spans="1:52" ht="39.75" customHeight="1" thickBot="1">
      <c r="A57" s="20"/>
      <c r="B57" s="62"/>
      <c r="C57" s="125"/>
      <c r="D57" s="471" t="s">
        <v>419</v>
      </c>
      <c r="E57" s="472"/>
      <c r="F57" s="536"/>
      <c r="G57" s="537"/>
      <c r="H57" s="487"/>
      <c r="I57" s="484"/>
      <c r="J57" s="63"/>
      <c r="K57" s="6"/>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row>
    <row r="58" spans="1:52" ht="39.75" customHeight="1" thickBot="1">
      <c r="A58" s="20"/>
      <c r="B58" s="62"/>
      <c r="C58" s="125"/>
      <c r="D58" s="518" t="s">
        <v>420</v>
      </c>
      <c r="E58" s="519"/>
      <c r="F58" s="530"/>
      <c r="G58" s="531"/>
      <c r="H58" s="488"/>
      <c r="I58" s="485"/>
      <c r="J58" s="63"/>
      <c r="K58" s="6"/>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row>
    <row r="59" spans="1:52" ht="39.75" customHeight="1" thickBot="1">
      <c r="A59" s="20"/>
      <c r="B59" s="62"/>
      <c r="C59" s="125"/>
      <c r="D59" s="518" t="s">
        <v>421</v>
      </c>
      <c r="E59" s="519"/>
      <c r="F59" s="532" t="s">
        <v>454</v>
      </c>
      <c r="G59" s="533"/>
      <c r="H59" s="486" t="s">
        <v>442</v>
      </c>
      <c r="I59" s="483" t="s">
        <v>429</v>
      </c>
      <c r="J59" s="63"/>
      <c r="K59" s="6"/>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row>
    <row r="60" spans="1:52" ht="39.75" customHeight="1" thickBot="1">
      <c r="A60" s="20"/>
      <c r="B60" s="62"/>
      <c r="C60" s="125"/>
      <c r="D60" s="518" t="s">
        <v>423</v>
      </c>
      <c r="E60" s="519"/>
      <c r="F60" s="534"/>
      <c r="G60" s="535"/>
      <c r="H60" s="488"/>
      <c r="I60" s="485"/>
      <c r="J60" s="63"/>
      <c r="K60" s="6"/>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row>
    <row r="61" spans="1:52" ht="80.25" customHeight="1" thickBot="1">
      <c r="A61" s="20"/>
      <c r="B61" s="62"/>
      <c r="C61" s="125"/>
      <c r="D61" s="518" t="s">
        <v>422</v>
      </c>
      <c r="E61" s="519"/>
      <c r="F61" s="518" t="s">
        <v>455</v>
      </c>
      <c r="G61" s="519"/>
      <c r="H61" s="199" t="s">
        <v>443</v>
      </c>
      <c r="I61" s="198" t="s">
        <v>13</v>
      </c>
      <c r="J61" s="63"/>
      <c r="K61" s="6"/>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row>
    <row r="62" spans="1:52" ht="39.75" customHeight="1" thickBot="1">
      <c r="A62" s="20"/>
      <c r="B62" s="62"/>
      <c r="C62" s="125"/>
      <c r="D62" s="538" t="s">
        <v>424</v>
      </c>
      <c r="E62" s="539"/>
      <c r="F62" s="528" t="s">
        <v>456</v>
      </c>
      <c r="G62" s="529"/>
      <c r="H62" s="486" t="s">
        <v>446</v>
      </c>
      <c r="I62" s="483" t="s">
        <v>429</v>
      </c>
      <c r="J62" s="63"/>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row>
    <row r="63" spans="1:52" ht="68.25" customHeight="1" thickBot="1">
      <c r="A63" s="20"/>
      <c r="B63" s="62"/>
      <c r="C63" s="125"/>
      <c r="D63" s="538" t="s">
        <v>425</v>
      </c>
      <c r="E63" s="539"/>
      <c r="F63" s="530"/>
      <c r="G63" s="531"/>
      <c r="H63" s="488"/>
      <c r="I63" s="485"/>
      <c r="J63" s="63"/>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row>
    <row r="64" spans="1:52" ht="79.5" customHeight="1" thickBot="1">
      <c r="A64" s="20"/>
      <c r="B64" s="62"/>
      <c r="C64" s="59"/>
      <c r="D64" s="538" t="s">
        <v>426</v>
      </c>
      <c r="E64" s="539"/>
      <c r="F64" s="526" t="s">
        <v>445</v>
      </c>
      <c r="G64" s="527"/>
      <c r="H64" s="200" t="s">
        <v>444</v>
      </c>
      <c r="I64" s="198" t="s">
        <v>433</v>
      </c>
      <c r="J64" s="63"/>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row r="65" spans="1:52" ht="15.75" thickBot="1">
      <c r="A65" s="20"/>
      <c r="B65" s="62"/>
      <c r="C65" s="59"/>
      <c r="D65" s="59"/>
      <c r="E65" s="59"/>
      <c r="F65" s="59"/>
      <c r="G65" s="59"/>
      <c r="H65" s="132" t="s">
        <v>274</v>
      </c>
      <c r="I65" s="201" t="s">
        <v>429</v>
      </c>
      <c r="J65" s="63"/>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row>
    <row r="66" spans="1:52" ht="15.75" thickBot="1">
      <c r="A66" s="20"/>
      <c r="B66" s="62"/>
      <c r="C66" s="59"/>
      <c r="D66" s="171" t="s">
        <v>302</v>
      </c>
      <c r="E66" s="176"/>
      <c r="F66" s="59"/>
      <c r="G66" s="59"/>
      <c r="H66" s="133"/>
      <c r="I66" s="59"/>
      <c r="J66" s="63"/>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row>
    <row r="67" spans="1:52" ht="15.75" thickBot="1">
      <c r="A67" s="20"/>
      <c r="B67" s="62"/>
      <c r="C67" s="59"/>
      <c r="D67" s="100" t="s">
        <v>60</v>
      </c>
      <c r="E67" s="523" t="s">
        <v>591</v>
      </c>
      <c r="F67" s="492"/>
      <c r="G67" s="492"/>
      <c r="H67" s="493"/>
      <c r="I67" s="59"/>
      <c r="J67" s="63"/>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1:52" ht="15.75" thickBot="1">
      <c r="A68" s="20"/>
      <c r="B68" s="62"/>
      <c r="C68" s="59"/>
      <c r="D68" s="100" t="s">
        <v>62</v>
      </c>
      <c r="E68" s="491" t="s">
        <v>513</v>
      </c>
      <c r="F68" s="524"/>
      <c r="G68" s="524"/>
      <c r="H68" s="525"/>
      <c r="I68" s="59"/>
      <c r="J68" s="63"/>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row>
    <row r="69" spans="1:52" ht="15">
      <c r="A69" s="20"/>
      <c r="B69" s="62"/>
      <c r="C69" s="59"/>
      <c r="D69" s="59"/>
      <c r="E69" s="59"/>
      <c r="F69" s="59"/>
      <c r="G69" s="59"/>
      <c r="H69" s="133"/>
      <c r="I69" s="59"/>
      <c r="J69" s="63"/>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row>
    <row r="70" spans="1:52" ht="15.75" thickBot="1">
      <c r="A70" s="20"/>
      <c r="B70" s="62"/>
      <c r="C70" s="59"/>
      <c r="D70" s="100"/>
      <c r="E70" s="59"/>
      <c r="F70" s="59"/>
      <c r="G70" s="59"/>
      <c r="H70" s="59"/>
      <c r="I70" s="59"/>
      <c r="J70" s="63"/>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row>
    <row r="71" spans="1:52" ht="211.5" customHeight="1" thickBot="1">
      <c r="A71" s="20"/>
      <c r="B71" s="62"/>
      <c r="C71" s="131"/>
      <c r="D71" s="520" t="s">
        <v>281</v>
      </c>
      <c r="E71" s="520"/>
      <c r="F71" s="453" t="s">
        <v>586</v>
      </c>
      <c r="G71" s="521"/>
      <c r="H71" s="521"/>
      <c r="I71" s="522"/>
      <c r="J71" s="63"/>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row>
    <row r="72" spans="1:52" s="9" customFormat="1" ht="18.75" customHeight="1">
      <c r="A72" s="19"/>
      <c r="B72" s="62"/>
      <c r="C72" s="66"/>
      <c r="D72" s="66"/>
      <c r="E72" s="66"/>
      <c r="F72" s="66"/>
      <c r="G72" s="66"/>
      <c r="H72" s="128"/>
      <c r="I72" s="128"/>
      <c r="J72" s="63"/>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row>
    <row r="73" spans="1:52" s="9" customFormat="1" ht="15.75" customHeight="1" thickBot="1">
      <c r="A73" s="19"/>
      <c r="B73" s="62"/>
      <c r="C73" s="59"/>
      <c r="D73" s="60"/>
      <c r="E73" s="60"/>
      <c r="F73" s="60"/>
      <c r="G73" s="99" t="s">
        <v>225</v>
      </c>
      <c r="H73" s="128"/>
      <c r="I73" s="128"/>
      <c r="J73" s="63"/>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row>
    <row r="74" spans="1:52" s="9" customFormat="1" ht="78" customHeight="1">
      <c r="A74" s="19"/>
      <c r="B74" s="62"/>
      <c r="C74" s="59"/>
      <c r="D74" s="60"/>
      <c r="E74" s="60"/>
      <c r="F74" s="31" t="s">
        <v>226</v>
      </c>
      <c r="G74" s="512" t="s">
        <v>317</v>
      </c>
      <c r="H74" s="513"/>
      <c r="I74" s="514"/>
      <c r="J74" s="63"/>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row>
    <row r="75" spans="1:52" s="9" customFormat="1" ht="54.75" customHeight="1">
      <c r="A75" s="19"/>
      <c r="B75" s="62"/>
      <c r="C75" s="59"/>
      <c r="D75" s="60"/>
      <c r="E75" s="60"/>
      <c r="F75" s="32" t="s">
        <v>227</v>
      </c>
      <c r="G75" s="515" t="s">
        <v>318</v>
      </c>
      <c r="H75" s="516"/>
      <c r="I75" s="517"/>
      <c r="J75" s="63"/>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row>
    <row r="76" spans="1:52" s="9" customFormat="1" ht="58.5" customHeight="1">
      <c r="A76" s="19"/>
      <c r="B76" s="62"/>
      <c r="C76" s="59"/>
      <c r="D76" s="60"/>
      <c r="E76" s="60"/>
      <c r="F76" s="32" t="s">
        <v>228</v>
      </c>
      <c r="G76" s="515" t="s">
        <v>319</v>
      </c>
      <c r="H76" s="516"/>
      <c r="I76" s="517"/>
      <c r="J76" s="63"/>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row>
    <row r="77" spans="1:52" ht="60" customHeight="1">
      <c r="A77" s="20"/>
      <c r="B77" s="62"/>
      <c r="C77" s="59"/>
      <c r="D77" s="60"/>
      <c r="E77" s="60"/>
      <c r="F77" s="32" t="s">
        <v>229</v>
      </c>
      <c r="G77" s="515" t="s">
        <v>320</v>
      </c>
      <c r="H77" s="516"/>
      <c r="I77" s="517"/>
      <c r="J77" s="63"/>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row>
    <row r="78" spans="1:52" ht="54" customHeight="1">
      <c r="A78" s="20"/>
      <c r="B78" s="57"/>
      <c r="C78" s="59"/>
      <c r="D78" s="60"/>
      <c r="E78" s="60"/>
      <c r="F78" s="32" t="s">
        <v>230</v>
      </c>
      <c r="G78" s="515" t="s">
        <v>321</v>
      </c>
      <c r="H78" s="516"/>
      <c r="I78" s="517"/>
      <c r="J78" s="58"/>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row>
    <row r="79" spans="1:52" ht="61.5" customHeight="1" thickBot="1">
      <c r="A79" s="20"/>
      <c r="B79" s="57"/>
      <c r="C79" s="59"/>
      <c r="D79" s="60"/>
      <c r="E79" s="60"/>
      <c r="F79" s="33" t="s">
        <v>553</v>
      </c>
      <c r="G79" s="509" t="s">
        <v>322</v>
      </c>
      <c r="H79" s="510"/>
      <c r="I79" s="511"/>
      <c r="J79" s="58"/>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row>
    <row r="80" spans="1:44" ht="15.75" thickBot="1">
      <c r="A80" s="20"/>
      <c r="B80" s="67"/>
      <c r="C80" s="68"/>
      <c r="D80" s="69"/>
      <c r="E80" s="69"/>
      <c r="F80" s="69"/>
      <c r="G80" s="69"/>
      <c r="H80" s="129"/>
      <c r="I80" s="129"/>
      <c r="J80" s="70"/>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row>
    <row r="81" spans="1:44" ht="49.5" customHeight="1">
      <c r="A81" s="20"/>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row>
    <row r="82" spans="1:44" ht="49.5" customHeight="1">
      <c r="A82" s="20"/>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row>
    <row r="83" spans="1:44" ht="49.5" customHeight="1">
      <c r="A83" s="20"/>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row>
    <row r="84" spans="1:44" ht="49.5" customHeight="1">
      <c r="A84" s="20"/>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row>
    <row r="85" spans="1:44" ht="49.5" customHeight="1">
      <c r="A85" s="20"/>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row>
    <row r="86" spans="1:44" ht="49.5" customHeight="1">
      <c r="A86" s="20"/>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row>
    <row r="87" spans="1:44" ht="15">
      <c r="A87" s="20"/>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row>
    <row r="88" spans="1:44" ht="15">
      <c r="A88" s="20"/>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row>
    <row r="89" spans="1:44" ht="15">
      <c r="A89" s="20"/>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row>
    <row r="90" spans="1:52" ht="15">
      <c r="A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row>
    <row r="91" spans="1:52" ht="1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row>
    <row r="92" spans="1:52" ht="1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row>
    <row r="93" spans="1:52" ht="1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row>
    <row r="94" spans="1:11" ht="15">
      <c r="A94" s="114"/>
      <c r="B94" s="114"/>
      <c r="C94" s="114"/>
      <c r="D94" s="114"/>
      <c r="E94" s="114"/>
      <c r="F94" s="114"/>
      <c r="G94" s="114"/>
      <c r="H94" s="114"/>
      <c r="I94" s="114"/>
      <c r="J94" s="114"/>
      <c r="K94" s="114"/>
    </row>
    <row r="95" spans="1:11" ht="15">
      <c r="A95" s="114"/>
      <c r="B95" s="114"/>
      <c r="C95" s="114"/>
      <c r="D95" s="114"/>
      <c r="E95" s="114"/>
      <c r="F95" s="114"/>
      <c r="G95" s="114"/>
      <c r="H95" s="114"/>
      <c r="I95" s="114"/>
      <c r="J95" s="114"/>
      <c r="K95" s="114"/>
    </row>
    <row r="96" spans="1:11" ht="15">
      <c r="A96" s="114"/>
      <c r="B96" s="114"/>
      <c r="C96" s="114"/>
      <c r="D96" s="114"/>
      <c r="E96" s="114"/>
      <c r="F96" s="114"/>
      <c r="G96" s="114"/>
      <c r="H96" s="114"/>
      <c r="I96" s="114"/>
      <c r="J96" s="114"/>
      <c r="K96" s="114"/>
    </row>
    <row r="97" spans="1:11" ht="15">
      <c r="A97" s="114"/>
      <c r="B97" s="114"/>
      <c r="C97" s="114"/>
      <c r="D97" s="114"/>
      <c r="E97" s="114"/>
      <c r="F97" s="114"/>
      <c r="G97" s="114"/>
      <c r="H97" s="114"/>
      <c r="I97" s="114"/>
      <c r="J97" s="114"/>
      <c r="K97" s="114"/>
    </row>
    <row r="98" spans="1:11" ht="15">
      <c r="A98" s="114"/>
      <c r="B98" s="114"/>
      <c r="C98" s="114"/>
      <c r="D98" s="114"/>
      <c r="E98" s="114"/>
      <c r="F98" s="114"/>
      <c r="G98" s="114"/>
      <c r="H98" s="114"/>
      <c r="I98" s="114"/>
      <c r="J98" s="114"/>
      <c r="K98" s="114"/>
    </row>
    <row r="99" spans="1:11" ht="15">
      <c r="A99" s="114"/>
      <c r="B99" s="114"/>
      <c r="C99" s="114"/>
      <c r="D99" s="114"/>
      <c r="E99" s="114"/>
      <c r="F99" s="114"/>
      <c r="G99" s="114"/>
      <c r="H99" s="114"/>
      <c r="I99" s="114"/>
      <c r="J99" s="114"/>
      <c r="K99" s="114"/>
    </row>
    <row r="100" spans="1:11" ht="15">
      <c r="A100" s="114"/>
      <c r="B100" s="114"/>
      <c r="C100" s="114"/>
      <c r="D100" s="114"/>
      <c r="E100" s="114"/>
      <c r="F100" s="114"/>
      <c r="G100" s="114"/>
      <c r="H100" s="114"/>
      <c r="I100" s="114"/>
      <c r="J100" s="114"/>
      <c r="K100" s="114"/>
    </row>
    <row r="101" spans="1:11" ht="15">
      <c r="A101" s="114"/>
      <c r="B101" s="114"/>
      <c r="C101" s="114"/>
      <c r="D101" s="114"/>
      <c r="E101" s="114"/>
      <c r="F101" s="114"/>
      <c r="G101" s="114"/>
      <c r="H101" s="114"/>
      <c r="I101" s="114"/>
      <c r="J101" s="114"/>
      <c r="K101" s="114"/>
    </row>
    <row r="102" spans="1:11" ht="15">
      <c r="A102" s="114"/>
      <c r="B102" s="114"/>
      <c r="C102" s="114"/>
      <c r="D102" s="114"/>
      <c r="E102" s="114"/>
      <c r="F102" s="114"/>
      <c r="G102" s="114"/>
      <c r="H102" s="114"/>
      <c r="I102" s="114"/>
      <c r="J102" s="114"/>
      <c r="K102" s="114"/>
    </row>
    <row r="103" spans="1:11" ht="15">
      <c r="A103" s="114"/>
      <c r="B103" s="114"/>
      <c r="C103" s="114"/>
      <c r="D103" s="114"/>
      <c r="E103" s="114"/>
      <c r="F103" s="114"/>
      <c r="G103" s="114"/>
      <c r="H103" s="114"/>
      <c r="I103" s="114"/>
      <c r="J103" s="114"/>
      <c r="K103" s="114"/>
    </row>
    <row r="104" spans="1:11" ht="15">
      <c r="A104" s="114"/>
      <c r="B104" s="114"/>
      <c r="C104" s="114"/>
      <c r="D104" s="114"/>
      <c r="E104" s="114"/>
      <c r="F104" s="114"/>
      <c r="G104" s="114"/>
      <c r="H104" s="114"/>
      <c r="I104" s="114"/>
      <c r="J104" s="114"/>
      <c r="K104" s="114"/>
    </row>
    <row r="105" spans="1:11" ht="15">
      <c r="A105" s="114"/>
      <c r="B105" s="114"/>
      <c r="C105" s="114"/>
      <c r="D105" s="114"/>
      <c r="E105" s="114"/>
      <c r="F105" s="114"/>
      <c r="G105" s="114"/>
      <c r="H105" s="114"/>
      <c r="I105" s="114"/>
      <c r="J105" s="114"/>
      <c r="K105" s="114"/>
    </row>
    <row r="106" spans="1:11" ht="15">
      <c r="A106" s="114"/>
      <c r="B106" s="114"/>
      <c r="C106" s="114"/>
      <c r="D106" s="114"/>
      <c r="E106" s="114"/>
      <c r="F106" s="114"/>
      <c r="G106" s="114"/>
      <c r="H106" s="114"/>
      <c r="I106" s="114"/>
      <c r="J106" s="114"/>
      <c r="K106" s="114"/>
    </row>
    <row r="107" spans="1:11" ht="15">
      <c r="A107" s="114"/>
      <c r="B107" s="114"/>
      <c r="C107" s="114"/>
      <c r="D107" s="114"/>
      <c r="E107" s="114"/>
      <c r="F107" s="114"/>
      <c r="G107" s="114"/>
      <c r="H107" s="114"/>
      <c r="I107" s="114"/>
      <c r="J107" s="114"/>
      <c r="K107" s="114"/>
    </row>
    <row r="108" spans="1:11" ht="15">
      <c r="A108" s="114"/>
      <c r="B108" s="114"/>
      <c r="C108" s="114"/>
      <c r="D108" s="114"/>
      <c r="E108" s="114"/>
      <c r="F108" s="114"/>
      <c r="G108" s="114"/>
      <c r="H108" s="114"/>
      <c r="I108" s="114"/>
      <c r="J108" s="114"/>
      <c r="K108" s="114"/>
    </row>
    <row r="109" spans="1:11" ht="15">
      <c r="A109" s="114"/>
      <c r="B109" s="114"/>
      <c r="C109" s="114"/>
      <c r="D109" s="114"/>
      <c r="E109" s="114"/>
      <c r="F109" s="114"/>
      <c r="G109" s="114"/>
      <c r="H109" s="114"/>
      <c r="I109" s="114"/>
      <c r="J109" s="114"/>
      <c r="K109" s="114"/>
    </row>
    <row r="110" spans="1:11" ht="15">
      <c r="A110" s="114"/>
      <c r="B110" s="114"/>
      <c r="C110" s="114"/>
      <c r="D110" s="114"/>
      <c r="E110" s="114"/>
      <c r="F110" s="114"/>
      <c r="G110" s="114"/>
      <c r="H110" s="114"/>
      <c r="I110" s="114"/>
      <c r="J110" s="114"/>
      <c r="K110" s="114"/>
    </row>
    <row r="111" spans="1:11" ht="15">
      <c r="A111" s="114"/>
      <c r="B111" s="114"/>
      <c r="C111" s="114"/>
      <c r="D111" s="114"/>
      <c r="E111" s="114"/>
      <c r="F111" s="114"/>
      <c r="G111" s="114"/>
      <c r="H111" s="114"/>
      <c r="I111" s="114"/>
      <c r="J111" s="114"/>
      <c r="K111" s="114"/>
    </row>
    <row r="112" spans="1:11" ht="15">
      <c r="A112" s="114"/>
      <c r="B112" s="114"/>
      <c r="C112" s="114"/>
      <c r="D112" s="114"/>
      <c r="E112" s="114"/>
      <c r="F112" s="114"/>
      <c r="G112" s="114"/>
      <c r="H112" s="114"/>
      <c r="I112" s="114"/>
      <c r="J112" s="114"/>
      <c r="K112" s="114"/>
    </row>
    <row r="113" spans="1:11" ht="15">
      <c r="A113" s="114"/>
      <c r="B113" s="114"/>
      <c r="C113" s="114"/>
      <c r="D113" s="114"/>
      <c r="E113" s="114"/>
      <c r="F113" s="114"/>
      <c r="G113" s="114"/>
      <c r="H113" s="114"/>
      <c r="I113" s="114"/>
      <c r="J113" s="114"/>
      <c r="K113" s="114"/>
    </row>
    <row r="114" spans="1:11" ht="15">
      <c r="A114" s="114"/>
      <c r="B114" s="114"/>
      <c r="C114" s="114"/>
      <c r="D114" s="114"/>
      <c r="E114" s="114"/>
      <c r="F114" s="114"/>
      <c r="G114" s="114"/>
      <c r="H114" s="114"/>
      <c r="I114" s="114"/>
      <c r="J114" s="114"/>
      <c r="K114" s="114"/>
    </row>
    <row r="115" spans="1:11" ht="15">
      <c r="A115" s="114"/>
      <c r="B115" s="114"/>
      <c r="C115" s="114"/>
      <c r="D115" s="114"/>
      <c r="E115" s="114"/>
      <c r="F115" s="114"/>
      <c r="G115" s="114"/>
      <c r="H115" s="114"/>
      <c r="I115" s="114"/>
      <c r="J115" s="114"/>
      <c r="K115" s="114"/>
    </row>
    <row r="116" spans="1:11" ht="15">
      <c r="A116" s="114"/>
      <c r="B116" s="114"/>
      <c r="C116" s="114"/>
      <c r="D116" s="114"/>
      <c r="E116" s="114"/>
      <c r="F116" s="114"/>
      <c r="G116" s="114"/>
      <c r="H116" s="114"/>
      <c r="I116" s="114"/>
      <c r="J116" s="114"/>
      <c r="K116" s="114"/>
    </row>
    <row r="117" spans="1:11" ht="15">
      <c r="A117" s="114"/>
      <c r="B117" s="114"/>
      <c r="C117" s="114"/>
      <c r="D117" s="114"/>
      <c r="E117" s="114"/>
      <c r="F117" s="114"/>
      <c r="G117" s="114"/>
      <c r="H117" s="114"/>
      <c r="I117" s="114"/>
      <c r="J117" s="114"/>
      <c r="K117" s="114"/>
    </row>
    <row r="118" spans="1:11" ht="15">
      <c r="A118" s="114"/>
      <c r="B118" s="114"/>
      <c r="C118" s="114"/>
      <c r="D118" s="114"/>
      <c r="E118" s="114"/>
      <c r="F118" s="114"/>
      <c r="G118" s="114"/>
      <c r="H118" s="114"/>
      <c r="I118" s="114"/>
      <c r="J118" s="114"/>
      <c r="K118" s="114"/>
    </row>
    <row r="119" spans="1:11" ht="15">
      <c r="A119" s="114"/>
      <c r="B119" s="114"/>
      <c r="C119" s="114"/>
      <c r="D119" s="114"/>
      <c r="E119" s="114"/>
      <c r="F119" s="114"/>
      <c r="G119" s="114"/>
      <c r="H119" s="114"/>
      <c r="I119" s="114"/>
      <c r="J119" s="114"/>
      <c r="K119" s="114"/>
    </row>
    <row r="120" spans="1:11" ht="15">
      <c r="A120" s="114"/>
      <c r="B120" s="114"/>
      <c r="C120" s="114"/>
      <c r="D120" s="114"/>
      <c r="E120" s="114"/>
      <c r="F120" s="114"/>
      <c r="G120" s="114"/>
      <c r="H120" s="114"/>
      <c r="I120" s="114"/>
      <c r="J120" s="114"/>
      <c r="K120" s="114"/>
    </row>
    <row r="121" spans="1:11" ht="15">
      <c r="A121" s="114"/>
      <c r="B121" s="114"/>
      <c r="C121" s="114"/>
      <c r="D121" s="114"/>
      <c r="E121" s="114"/>
      <c r="F121" s="114"/>
      <c r="G121" s="114"/>
      <c r="H121" s="114"/>
      <c r="I121" s="114"/>
      <c r="J121" s="114"/>
      <c r="K121" s="114"/>
    </row>
    <row r="122" spans="1:11" ht="15">
      <c r="A122" s="114"/>
      <c r="B122" s="114"/>
      <c r="C122" s="114"/>
      <c r="D122" s="114"/>
      <c r="E122" s="114"/>
      <c r="F122" s="114"/>
      <c r="G122" s="114"/>
      <c r="H122" s="114"/>
      <c r="I122" s="114"/>
      <c r="J122" s="114"/>
      <c r="K122" s="114"/>
    </row>
    <row r="123" spans="1:11" ht="15">
      <c r="A123" s="114"/>
      <c r="B123" s="114"/>
      <c r="C123" s="114"/>
      <c r="D123" s="114"/>
      <c r="E123" s="114"/>
      <c r="F123" s="114"/>
      <c r="G123" s="114"/>
      <c r="H123" s="114"/>
      <c r="I123" s="114"/>
      <c r="J123" s="114"/>
      <c r="K123" s="114"/>
    </row>
    <row r="124" spans="1:11" ht="15">
      <c r="A124" s="114"/>
      <c r="B124" s="114"/>
      <c r="C124" s="114"/>
      <c r="D124" s="114"/>
      <c r="E124" s="114"/>
      <c r="F124" s="114"/>
      <c r="G124" s="114"/>
      <c r="H124" s="114"/>
      <c r="I124" s="114"/>
      <c r="J124" s="114"/>
      <c r="K124" s="114"/>
    </row>
    <row r="125" spans="1:11" ht="15">
      <c r="A125" s="114"/>
      <c r="B125" s="114"/>
      <c r="C125" s="114"/>
      <c r="D125" s="114"/>
      <c r="E125" s="114"/>
      <c r="F125" s="114"/>
      <c r="G125" s="114"/>
      <c r="H125" s="114"/>
      <c r="I125" s="114"/>
      <c r="J125" s="114"/>
      <c r="K125" s="114"/>
    </row>
    <row r="126" spans="1:11" ht="15">
      <c r="A126" s="114"/>
      <c r="B126" s="114"/>
      <c r="C126" s="114"/>
      <c r="D126" s="114"/>
      <c r="E126" s="114"/>
      <c r="F126" s="114"/>
      <c r="G126" s="114"/>
      <c r="H126" s="114"/>
      <c r="I126" s="114"/>
      <c r="J126" s="114"/>
      <c r="K126" s="114"/>
    </row>
    <row r="127" spans="1:11" ht="15">
      <c r="A127" s="114"/>
      <c r="B127" s="114"/>
      <c r="C127" s="114"/>
      <c r="D127" s="114"/>
      <c r="E127" s="114"/>
      <c r="F127" s="114"/>
      <c r="G127" s="114"/>
      <c r="H127" s="114"/>
      <c r="I127" s="114"/>
      <c r="J127" s="114"/>
      <c r="K127" s="114"/>
    </row>
    <row r="128" spans="1:11" ht="15">
      <c r="A128" s="114"/>
      <c r="B128" s="114"/>
      <c r="C128" s="114"/>
      <c r="D128" s="114"/>
      <c r="E128" s="114"/>
      <c r="F128" s="114"/>
      <c r="G128" s="114"/>
      <c r="H128" s="114"/>
      <c r="I128" s="114"/>
      <c r="J128" s="114"/>
      <c r="K128" s="114"/>
    </row>
    <row r="129" spans="1:11" ht="15">
      <c r="A129" s="114"/>
      <c r="B129" s="114"/>
      <c r="H129" s="114"/>
      <c r="I129" s="114"/>
      <c r="J129" s="114"/>
      <c r="K129" s="114"/>
    </row>
    <row r="130" spans="1:11" ht="15">
      <c r="A130" s="114"/>
      <c r="B130" s="114"/>
      <c r="H130" s="114"/>
      <c r="I130" s="114"/>
      <c r="J130" s="114"/>
      <c r="K130" s="114"/>
    </row>
    <row r="131" spans="1:11" ht="15">
      <c r="A131" s="114"/>
      <c r="B131" s="114"/>
      <c r="H131" s="114"/>
      <c r="I131" s="114"/>
      <c r="J131" s="114"/>
      <c r="K131" s="114"/>
    </row>
    <row r="132" spans="1:11" ht="15">
      <c r="A132" s="114"/>
      <c r="B132" s="114"/>
      <c r="H132" s="114"/>
      <c r="I132" s="114"/>
      <c r="J132" s="114"/>
      <c r="K132" s="114"/>
    </row>
    <row r="133" spans="1:11" ht="15">
      <c r="A133" s="114"/>
      <c r="B133" s="114"/>
      <c r="H133" s="114"/>
      <c r="I133" s="114"/>
      <c r="J133" s="114"/>
      <c r="K133" s="114"/>
    </row>
    <row r="134" spans="1:11" ht="15">
      <c r="A134" s="114"/>
      <c r="B134" s="114"/>
      <c r="H134" s="114"/>
      <c r="I134" s="114"/>
      <c r="J134" s="114"/>
      <c r="K134" s="114"/>
    </row>
    <row r="135" spans="1:11" ht="15">
      <c r="A135" s="114"/>
      <c r="B135" s="114"/>
      <c r="H135" s="114"/>
      <c r="I135" s="114"/>
      <c r="J135" s="114"/>
      <c r="K135" s="114"/>
    </row>
    <row r="136" spans="1:11" ht="15">
      <c r="A136" s="114"/>
      <c r="B136" s="114"/>
      <c r="H136" s="114"/>
      <c r="I136" s="114"/>
      <c r="J136" s="114"/>
      <c r="K136" s="114"/>
    </row>
    <row r="137" spans="1:11" ht="15">
      <c r="A137" s="114"/>
      <c r="B137" s="114"/>
      <c r="H137" s="114"/>
      <c r="I137" s="114"/>
      <c r="J137" s="114"/>
      <c r="K137" s="114"/>
    </row>
    <row r="138" spans="2:10" ht="15">
      <c r="B138" s="114"/>
      <c r="J138" s="114"/>
    </row>
  </sheetData>
  <sheetProtection/>
  <mergeCells count="119">
    <mergeCell ref="D61:E61"/>
    <mergeCell ref="F61:G61"/>
    <mergeCell ref="F62:G63"/>
    <mergeCell ref="H62:H63"/>
    <mergeCell ref="I62:I63"/>
    <mergeCell ref="D64:E64"/>
    <mergeCell ref="F64:G64"/>
    <mergeCell ref="D62:E62"/>
    <mergeCell ref="D63:E63"/>
    <mergeCell ref="D59:E59"/>
    <mergeCell ref="F59:G60"/>
    <mergeCell ref="H59:H60"/>
    <mergeCell ref="I59:I60"/>
    <mergeCell ref="D60:E60"/>
    <mergeCell ref="D56:E56"/>
    <mergeCell ref="F56:G58"/>
    <mergeCell ref="H56:H58"/>
    <mergeCell ref="I56:I58"/>
    <mergeCell ref="D57:E57"/>
    <mergeCell ref="D58:E58"/>
    <mergeCell ref="D53:E53"/>
    <mergeCell ref="F53:G53"/>
    <mergeCell ref="D54:E54"/>
    <mergeCell ref="F54:G55"/>
    <mergeCell ref="H54:H55"/>
    <mergeCell ref="I54:I55"/>
    <mergeCell ref="D55:E55"/>
    <mergeCell ref="D48:E48"/>
    <mergeCell ref="F48:G48"/>
    <mergeCell ref="F51:G52"/>
    <mergeCell ref="H51:H52"/>
    <mergeCell ref="I51:I52"/>
    <mergeCell ref="D52:E52"/>
    <mergeCell ref="D49:E49"/>
    <mergeCell ref="F49:G49"/>
    <mergeCell ref="F43:G43"/>
    <mergeCell ref="D71:E71"/>
    <mergeCell ref="F71:I71"/>
    <mergeCell ref="D42:E42"/>
    <mergeCell ref="F42:G42"/>
    <mergeCell ref="E67:H67"/>
    <mergeCell ref="E68:H68"/>
    <mergeCell ref="D50:E50"/>
    <mergeCell ref="F50:G50"/>
    <mergeCell ref="D51:E51"/>
    <mergeCell ref="G79:I79"/>
    <mergeCell ref="G74:I74"/>
    <mergeCell ref="G75:I75"/>
    <mergeCell ref="G76:I76"/>
    <mergeCell ref="G77:I77"/>
    <mergeCell ref="G78:I78"/>
    <mergeCell ref="I43:I45"/>
    <mergeCell ref="D45:E45"/>
    <mergeCell ref="D46:E46"/>
    <mergeCell ref="F46:G46"/>
    <mergeCell ref="D47:E47"/>
    <mergeCell ref="F47:G47"/>
    <mergeCell ref="D43:E43"/>
    <mergeCell ref="H43:H45"/>
    <mergeCell ref="D44:E44"/>
    <mergeCell ref="F44:G45"/>
    <mergeCell ref="C3:I3"/>
    <mergeCell ref="C4:I4"/>
    <mergeCell ref="C36:H36"/>
    <mergeCell ref="D7:E7"/>
    <mergeCell ref="F7:G7"/>
    <mergeCell ref="D37:I40"/>
    <mergeCell ref="E33:H33"/>
    <mergeCell ref="D26:E26"/>
    <mergeCell ref="D27:E27"/>
    <mergeCell ref="D28:E28"/>
    <mergeCell ref="D29:E29"/>
    <mergeCell ref="E34:H34"/>
    <mergeCell ref="D32:I32"/>
    <mergeCell ref="F29:G29"/>
    <mergeCell ref="H24:H25"/>
    <mergeCell ref="I24:I25"/>
    <mergeCell ref="F18:G18"/>
    <mergeCell ref="F27:G28"/>
    <mergeCell ref="H27:H28"/>
    <mergeCell ref="I27:I28"/>
    <mergeCell ref="H16:H17"/>
    <mergeCell ref="I16:I17"/>
    <mergeCell ref="H19:H20"/>
    <mergeCell ref="I19:I20"/>
    <mergeCell ref="F21:G23"/>
    <mergeCell ref="H21:H23"/>
    <mergeCell ref="I21:I23"/>
    <mergeCell ref="H8:H10"/>
    <mergeCell ref="I8:I10"/>
    <mergeCell ref="F12:G12"/>
    <mergeCell ref="F13:G13"/>
    <mergeCell ref="F14:G14"/>
    <mergeCell ref="F15:G15"/>
    <mergeCell ref="F8:G8"/>
    <mergeCell ref="F9:G10"/>
    <mergeCell ref="F11:G11"/>
    <mergeCell ref="D22:E22"/>
    <mergeCell ref="D23:E23"/>
    <mergeCell ref="F24:G25"/>
    <mergeCell ref="F19:G20"/>
    <mergeCell ref="D24:E24"/>
    <mergeCell ref="D25:E25"/>
    <mergeCell ref="D14:E14"/>
    <mergeCell ref="F26:G26"/>
    <mergeCell ref="D15:E15"/>
    <mergeCell ref="D16:E16"/>
    <mergeCell ref="D17:E17"/>
    <mergeCell ref="D18:E18"/>
    <mergeCell ref="D19:E19"/>
    <mergeCell ref="D20:E20"/>
    <mergeCell ref="D21:E21"/>
    <mergeCell ref="F16:G17"/>
    <mergeCell ref="D8:E8"/>
    <mergeCell ref="D9:E9"/>
    <mergeCell ref="D10:E10"/>
    <mergeCell ref="D11:E11"/>
    <mergeCell ref="D12:E12"/>
    <mergeCell ref="D13:E13"/>
  </mergeCells>
  <hyperlinks>
    <hyperlink ref="E34" r:id="rId1" display="emmanuella.kauhue@undp.org"/>
    <hyperlink ref="E68" r:id="rId2" display="lynelle.popot@undp.org"/>
    <hyperlink ref="E68:H68" r:id="rId3" display="lynelle.popot@undp.org; "/>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dimension ref="B2:I19"/>
  <sheetViews>
    <sheetView zoomScale="70" zoomScaleNormal="70" zoomScalePageLayoutView="0" workbookViewId="0" topLeftCell="A13">
      <selection activeCell="G14" sqref="G14"/>
    </sheetView>
  </sheetViews>
  <sheetFormatPr defaultColWidth="9.140625" defaultRowHeight="15"/>
  <cols>
    <col min="1" max="1" width="1.421875" style="0" customWidth="1"/>
    <col min="2" max="2" width="1.8515625" style="0" customWidth="1"/>
    <col min="3" max="3" width="13.57421875" style="0" customWidth="1"/>
    <col min="4" max="5" width="19.57421875" style="0" customWidth="1"/>
    <col min="6" max="6" width="40.7109375" style="0" customWidth="1"/>
    <col min="7" max="7" width="75.7109375" style="0" customWidth="1"/>
    <col min="8" max="8" width="54.00390625" style="0" customWidth="1"/>
    <col min="9" max="10" width="1.7109375" style="0" customWidth="1"/>
  </cols>
  <sheetData>
    <row r="1" ht="15.75" thickBot="1"/>
    <row r="2" spans="2:9" ht="15.75" thickBot="1">
      <c r="B2" s="53"/>
      <c r="C2" s="54"/>
      <c r="D2" s="55"/>
      <c r="E2" s="55"/>
      <c r="F2" s="55"/>
      <c r="G2" s="55"/>
      <c r="H2" s="55"/>
      <c r="I2" s="56"/>
    </row>
    <row r="3" spans="2:9" ht="21" thickBot="1">
      <c r="B3" s="106"/>
      <c r="C3" s="359" t="s">
        <v>265</v>
      </c>
      <c r="D3" s="546"/>
      <c r="E3" s="546"/>
      <c r="F3" s="546"/>
      <c r="G3" s="546"/>
      <c r="H3" s="547"/>
      <c r="I3" s="108"/>
    </row>
    <row r="4" spans="2:9" ht="15">
      <c r="B4" s="57"/>
      <c r="C4" s="548" t="s">
        <v>266</v>
      </c>
      <c r="D4" s="548"/>
      <c r="E4" s="548"/>
      <c r="F4" s="548"/>
      <c r="G4" s="548"/>
      <c r="H4" s="548"/>
      <c r="I4" s="58"/>
    </row>
    <row r="5" spans="2:9" ht="15">
      <c r="B5" s="57"/>
      <c r="C5" s="549"/>
      <c r="D5" s="549"/>
      <c r="E5" s="549"/>
      <c r="F5" s="549"/>
      <c r="G5" s="549"/>
      <c r="H5" s="549"/>
      <c r="I5" s="58"/>
    </row>
    <row r="6" spans="2:9" ht="30.75" customHeight="1" thickBot="1">
      <c r="B6" s="57"/>
      <c r="C6" s="554" t="s">
        <v>267</v>
      </c>
      <c r="D6" s="554"/>
      <c r="E6" s="60"/>
      <c r="F6" s="60"/>
      <c r="G6" s="60"/>
      <c r="H6" s="60"/>
      <c r="I6" s="58"/>
    </row>
    <row r="7" spans="2:9" ht="30" customHeight="1" thickBot="1">
      <c r="B7" s="57"/>
      <c r="C7" s="178" t="s">
        <v>264</v>
      </c>
      <c r="D7" s="550" t="s">
        <v>263</v>
      </c>
      <c r="E7" s="551"/>
      <c r="F7" s="118" t="s">
        <v>259</v>
      </c>
      <c r="G7" s="119" t="s">
        <v>297</v>
      </c>
      <c r="H7" s="118" t="s">
        <v>305</v>
      </c>
      <c r="I7" s="58"/>
    </row>
    <row r="8" spans="2:9" ht="165">
      <c r="B8" s="62"/>
      <c r="C8" s="540" t="s">
        <v>374</v>
      </c>
      <c r="D8" s="552" t="s">
        <v>353</v>
      </c>
      <c r="E8" s="553"/>
      <c r="F8" s="193" t="s">
        <v>354</v>
      </c>
      <c r="G8" s="193" t="s">
        <v>600</v>
      </c>
      <c r="H8" s="193" t="s">
        <v>379</v>
      </c>
      <c r="I8" s="63"/>
    </row>
    <row r="9" spans="2:9" ht="150.75" thickBot="1">
      <c r="B9" s="62"/>
      <c r="C9" s="541"/>
      <c r="D9" s="545" t="s">
        <v>355</v>
      </c>
      <c r="E9" s="544"/>
      <c r="F9" s="32" t="s">
        <v>356</v>
      </c>
      <c r="G9" s="32" t="s">
        <v>601</v>
      </c>
      <c r="H9" s="32" t="s">
        <v>380</v>
      </c>
      <c r="I9" s="63"/>
    </row>
    <row r="10" spans="2:9" ht="150">
      <c r="B10" s="62"/>
      <c r="C10" s="540" t="s">
        <v>376</v>
      </c>
      <c r="D10" s="543" t="s">
        <v>357</v>
      </c>
      <c r="E10" s="544"/>
      <c r="F10" s="32" t="s">
        <v>358</v>
      </c>
      <c r="G10" s="32" t="s">
        <v>613</v>
      </c>
      <c r="H10" s="32" t="s">
        <v>381</v>
      </c>
      <c r="I10" s="63"/>
    </row>
    <row r="11" spans="2:9" ht="375.75" thickBot="1">
      <c r="B11" s="62"/>
      <c r="C11" s="542"/>
      <c r="D11" s="543" t="s">
        <v>359</v>
      </c>
      <c r="E11" s="544"/>
      <c r="F11" s="32" t="s">
        <v>360</v>
      </c>
      <c r="G11" s="32" t="s">
        <v>614</v>
      </c>
      <c r="H11" s="32" t="s">
        <v>382</v>
      </c>
      <c r="I11" s="63"/>
    </row>
    <row r="12" spans="2:9" ht="120">
      <c r="B12" s="62"/>
      <c r="C12" s="540" t="s">
        <v>377</v>
      </c>
      <c r="D12" s="545" t="s">
        <v>361</v>
      </c>
      <c r="E12" s="544"/>
      <c r="F12" s="32" t="s">
        <v>362</v>
      </c>
      <c r="G12" s="32" t="s">
        <v>615</v>
      </c>
      <c r="H12" s="32" t="s">
        <v>383</v>
      </c>
      <c r="I12" s="63"/>
    </row>
    <row r="13" spans="2:9" ht="120">
      <c r="B13" s="62"/>
      <c r="C13" s="541"/>
      <c r="D13" s="545" t="s">
        <v>363</v>
      </c>
      <c r="E13" s="544"/>
      <c r="F13" s="32" t="s">
        <v>364</v>
      </c>
      <c r="G13" s="322" t="s">
        <v>616</v>
      </c>
      <c r="H13" s="32" t="s">
        <v>384</v>
      </c>
      <c r="I13" s="63"/>
    </row>
    <row r="14" spans="2:9" ht="255">
      <c r="B14" s="62"/>
      <c r="C14" s="541"/>
      <c r="D14" s="545" t="s">
        <v>365</v>
      </c>
      <c r="E14" s="544"/>
      <c r="F14" s="32" t="s">
        <v>366</v>
      </c>
      <c r="G14" s="32" t="s">
        <v>617</v>
      </c>
      <c r="H14" s="194" t="s">
        <v>385</v>
      </c>
      <c r="I14" s="63"/>
    </row>
    <row r="15" spans="2:9" ht="180.75" thickBot="1">
      <c r="B15" s="62"/>
      <c r="C15" s="542"/>
      <c r="D15" s="545" t="s">
        <v>375</v>
      </c>
      <c r="E15" s="544"/>
      <c r="F15" s="32" t="s">
        <v>367</v>
      </c>
      <c r="G15" s="32" t="s">
        <v>602</v>
      </c>
      <c r="H15" s="194" t="s">
        <v>386</v>
      </c>
      <c r="I15" s="63"/>
    </row>
    <row r="16" spans="2:9" ht="180">
      <c r="B16" s="62"/>
      <c r="C16" s="540" t="s">
        <v>378</v>
      </c>
      <c r="D16" s="545" t="s">
        <v>368</v>
      </c>
      <c r="E16" s="544"/>
      <c r="F16" s="32" t="s">
        <v>369</v>
      </c>
      <c r="G16" s="32" t="s">
        <v>603</v>
      </c>
      <c r="H16" s="32" t="s">
        <v>387</v>
      </c>
      <c r="I16" s="63"/>
    </row>
    <row r="17" spans="2:9" ht="150">
      <c r="B17" s="62"/>
      <c r="C17" s="541"/>
      <c r="D17" s="545" t="s">
        <v>370</v>
      </c>
      <c r="E17" s="544"/>
      <c r="F17" s="32" t="s">
        <v>371</v>
      </c>
      <c r="G17" s="195" t="s">
        <v>604</v>
      </c>
      <c r="H17" s="194" t="s">
        <v>388</v>
      </c>
      <c r="I17" s="63"/>
    </row>
    <row r="18" spans="2:9" ht="75.75" thickBot="1">
      <c r="B18" s="62"/>
      <c r="C18" s="542"/>
      <c r="D18" s="545" t="s">
        <v>372</v>
      </c>
      <c r="E18" s="544"/>
      <c r="F18" s="32" t="s">
        <v>373</v>
      </c>
      <c r="G18" s="32" t="s">
        <v>406</v>
      </c>
      <c r="H18" s="32" t="s">
        <v>389</v>
      </c>
      <c r="I18" s="63"/>
    </row>
    <row r="19" spans="2:9" ht="15.75" thickBot="1">
      <c r="B19" s="120"/>
      <c r="C19" s="121"/>
      <c r="D19" s="121"/>
      <c r="E19" s="121"/>
      <c r="F19" s="121"/>
      <c r="G19" s="121"/>
      <c r="H19" s="121"/>
      <c r="I19" s="122"/>
    </row>
  </sheetData>
  <sheetProtection/>
  <mergeCells count="20">
    <mergeCell ref="D9:E9"/>
    <mergeCell ref="D10:E10"/>
    <mergeCell ref="D13:E13"/>
    <mergeCell ref="C3:H3"/>
    <mergeCell ref="C4:H4"/>
    <mergeCell ref="C5:H5"/>
    <mergeCell ref="D7:E7"/>
    <mergeCell ref="D8:E8"/>
    <mergeCell ref="C6:D6"/>
    <mergeCell ref="C8:C9"/>
    <mergeCell ref="C16:C18"/>
    <mergeCell ref="D11:E11"/>
    <mergeCell ref="D12:E12"/>
    <mergeCell ref="D14:E14"/>
    <mergeCell ref="D15:E15"/>
    <mergeCell ref="D17:E17"/>
    <mergeCell ref="D18:E18"/>
    <mergeCell ref="D16:E16"/>
    <mergeCell ref="C10:C11"/>
    <mergeCell ref="C12:C15"/>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G29"/>
  <sheetViews>
    <sheetView zoomScalePageLayoutView="0" workbookViewId="0" topLeftCell="A27">
      <selection activeCell="D34" sqref="D34"/>
    </sheetView>
  </sheetViews>
  <sheetFormatPr defaultColWidth="9.140625" defaultRowHeight="15"/>
  <cols>
    <col min="1" max="1" width="1.28515625" style="0" customWidth="1"/>
    <col min="2" max="2" width="2.00390625" style="0" customWidth="1"/>
    <col min="3" max="3" width="43.00390625" style="0" customWidth="1"/>
    <col min="4" max="4" width="78.00390625" style="0" customWidth="1"/>
    <col min="5" max="5" width="2.421875" style="0" customWidth="1"/>
    <col min="6" max="6" width="1.421875" style="0" customWidth="1"/>
  </cols>
  <sheetData>
    <row r="1" ht="15.75" thickBot="1"/>
    <row r="2" spans="2:5" ht="15.75" thickBot="1">
      <c r="B2" s="134"/>
      <c r="C2" s="81"/>
      <c r="D2" s="81"/>
      <c r="E2" s="82"/>
    </row>
    <row r="3" spans="2:5" ht="19.5" thickBot="1">
      <c r="B3" s="135"/>
      <c r="C3" s="556" t="s">
        <v>282</v>
      </c>
      <c r="D3" s="557"/>
      <c r="E3" s="136"/>
    </row>
    <row r="4" spans="2:5" ht="15">
      <c r="B4" s="135"/>
      <c r="C4" s="137"/>
      <c r="D4" s="137"/>
      <c r="E4" s="136"/>
    </row>
    <row r="5" spans="2:5" ht="15.75" thickBot="1">
      <c r="B5" s="135"/>
      <c r="C5" s="138" t="s">
        <v>326</v>
      </c>
      <c r="D5" s="137"/>
      <c r="E5" s="136"/>
    </row>
    <row r="6" spans="2:5" ht="15.75" thickBot="1">
      <c r="B6" s="135"/>
      <c r="C6" s="147" t="s">
        <v>283</v>
      </c>
      <c r="D6" s="148" t="s">
        <v>284</v>
      </c>
      <c r="E6" s="136"/>
    </row>
    <row r="7" spans="2:5" ht="213" customHeight="1" thickBot="1">
      <c r="B7" s="135"/>
      <c r="C7" s="139" t="s">
        <v>330</v>
      </c>
      <c r="D7" s="305" t="s">
        <v>587</v>
      </c>
      <c r="E7" s="136"/>
    </row>
    <row r="8" spans="2:5" ht="128.25" customHeight="1" thickBot="1">
      <c r="B8" s="135"/>
      <c r="C8" s="141" t="s">
        <v>331</v>
      </c>
      <c r="D8" s="142" t="s">
        <v>550</v>
      </c>
      <c r="E8" s="136"/>
    </row>
    <row r="9" spans="2:5" ht="173.25" customHeight="1" thickBot="1">
      <c r="B9" s="135"/>
      <c r="C9" s="143" t="s">
        <v>285</v>
      </c>
      <c r="D9" s="144" t="s">
        <v>551</v>
      </c>
      <c r="E9" s="136"/>
    </row>
    <row r="10" spans="2:5" ht="128.25" customHeight="1" thickBot="1">
      <c r="B10" s="135"/>
      <c r="C10" s="139" t="s">
        <v>298</v>
      </c>
      <c r="D10" s="140" t="s">
        <v>588</v>
      </c>
      <c r="E10" s="136"/>
    </row>
    <row r="11" spans="2:5" ht="15">
      <c r="B11" s="135"/>
      <c r="C11" s="137"/>
      <c r="D11" s="137"/>
      <c r="E11" s="136"/>
    </row>
    <row r="12" spans="2:5" ht="15.75" thickBot="1">
      <c r="B12" s="135"/>
      <c r="C12" s="558" t="s">
        <v>327</v>
      </c>
      <c r="D12" s="558"/>
      <c r="E12" s="136"/>
    </row>
    <row r="13" spans="2:5" ht="15.75" thickBot="1">
      <c r="B13" s="135"/>
      <c r="C13" s="149" t="s">
        <v>286</v>
      </c>
      <c r="D13" s="149" t="s">
        <v>284</v>
      </c>
      <c r="E13" s="136"/>
    </row>
    <row r="14" spans="2:5" ht="15.75" thickBot="1">
      <c r="B14" s="135"/>
      <c r="C14" s="555" t="s">
        <v>328</v>
      </c>
      <c r="D14" s="555"/>
      <c r="E14" s="136"/>
    </row>
    <row r="15" spans="2:5" ht="105.75" thickBot="1">
      <c r="B15" s="135"/>
      <c r="C15" s="143" t="s">
        <v>332</v>
      </c>
      <c r="D15" s="303" t="s">
        <v>561</v>
      </c>
      <c r="E15" s="136"/>
    </row>
    <row r="16" spans="2:5" ht="105.75" thickBot="1">
      <c r="B16" s="135"/>
      <c r="C16" s="143" t="s">
        <v>333</v>
      </c>
      <c r="D16" s="303" t="s">
        <v>562</v>
      </c>
      <c r="E16" s="136"/>
    </row>
    <row r="17" spans="2:5" ht="15.75" thickBot="1">
      <c r="B17" s="135"/>
      <c r="C17" s="555" t="s">
        <v>329</v>
      </c>
      <c r="D17" s="555"/>
      <c r="E17" s="136"/>
    </row>
    <row r="18" spans="2:5" ht="90.75" thickBot="1">
      <c r="B18" s="135"/>
      <c r="C18" s="143" t="s">
        <v>334</v>
      </c>
      <c r="D18" s="306" t="s">
        <v>559</v>
      </c>
      <c r="E18" s="136"/>
    </row>
    <row r="19" spans="2:5" ht="60.75" thickBot="1">
      <c r="B19" s="135"/>
      <c r="C19" s="143" t="s">
        <v>325</v>
      </c>
      <c r="D19" s="306" t="s">
        <v>559</v>
      </c>
      <c r="E19" s="136"/>
    </row>
    <row r="20" spans="2:5" ht="15.75" thickBot="1">
      <c r="B20" s="135"/>
      <c r="C20" s="555" t="s">
        <v>287</v>
      </c>
      <c r="D20" s="555"/>
      <c r="E20" s="136"/>
    </row>
    <row r="21" spans="2:5" ht="45.75" thickBot="1">
      <c r="B21" s="135"/>
      <c r="C21" s="145" t="s">
        <v>288</v>
      </c>
      <c r="D21" s="303" t="s">
        <v>589</v>
      </c>
      <c r="E21" s="136"/>
    </row>
    <row r="22" spans="2:5" ht="90.75" thickBot="1">
      <c r="B22" s="135"/>
      <c r="C22" s="145" t="s">
        <v>289</v>
      </c>
      <c r="D22" s="303" t="s">
        <v>590</v>
      </c>
      <c r="E22" s="136"/>
    </row>
    <row r="23" spans="2:5" ht="30.75" thickBot="1">
      <c r="B23" s="135"/>
      <c r="C23" s="145" t="s">
        <v>290</v>
      </c>
      <c r="D23" s="303" t="s">
        <v>560</v>
      </c>
      <c r="E23" s="136"/>
    </row>
    <row r="24" spans="2:5" ht="15.75" thickBot="1">
      <c r="B24" s="135"/>
      <c r="C24" s="555" t="s">
        <v>291</v>
      </c>
      <c r="D24" s="555"/>
      <c r="E24" s="136"/>
    </row>
    <row r="25" spans="2:7" ht="105.75" thickBot="1">
      <c r="B25" s="135"/>
      <c r="C25" s="143" t="s">
        <v>335</v>
      </c>
      <c r="D25" s="302" t="s">
        <v>558</v>
      </c>
      <c r="E25" s="136"/>
      <c r="G25" s="301"/>
    </row>
    <row r="26" spans="2:5" ht="60.75" thickBot="1">
      <c r="B26" s="135"/>
      <c r="C26" s="143" t="s">
        <v>336</v>
      </c>
      <c r="D26" s="303" t="s">
        <v>557</v>
      </c>
      <c r="E26" s="136"/>
    </row>
    <row r="27" spans="2:7" ht="90.75" thickBot="1">
      <c r="B27" s="135"/>
      <c r="C27" s="143" t="s">
        <v>292</v>
      </c>
      <c r="D27" s="303" t="s">
        <v>556</v>
      </c>
      <c r="E27" s="136"/>
      <c r="G27" s="301"/>
    </row>
    <row r="28" spans="2:5" ht="105.75" thickBot="1">
      <c r="B28" s="135"/>
      <c r="C28" s="143" t="s">
        <v>337</v>
      </c>
      <c r="D28" s="303" t="s">
        <v>563</v>
      </c>
      <c r="E28" s="136"/>
    </row>
    <row r="29" spans="2:5" ht="15.75" thickBot="1">
      <c r="B29" s="179"/>
      <c r="C29" s="146"/>
      <c r="D29" s="146"/>
      <c r="E29" s="180"/>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39"/>
  <sheetViews>
    <sheetView zoomScale="80" zoomScaleNormal="80" zoomScalePageLayoutView="0" workbookViewId="0" topLeftCell="A1">
      <selection activeCell="L39" sqref="L39:M39"/>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12.57421875" style="0" customWidth="1"/>
    <col min="8" max="9" width="11.28125" style="0" customWidth="1"/>
    <col min="10" max="11" width="10.57421875" style="0" customWidth="1"/>
    <col min="12" max="13" width="5.57421875" style="0" customWidth="1"/>
    <col min="14" max="14" width="1.8515625" style="0" customWidth="1"/>
    <col min="16" max="16" width="10.00390625" style="0" customWidth="1"/>
  </cols>
  <sheetData>
    <row r="1" spans="2:8" ht="15.75" thickBot="1">
      <c r="B1" s="113"/>
      <c r="C1" s="113"/>
      <c r="D1" s="113"/>
      <c r="E1" s="113"/>
      <c r="F1" s="113"/>
      <c r="G1" s="113"/>
      <c r="H1" s="113"/>
    </row>
    <row r="2" spans="2:13" ht="15" customHeight="1" thickBot="1">
      <c r="B2" s="110"/>
      <c r="C2" s="559"/>
      <c r="D2" s="559"/>
      <c r="E2" s="559"/>
      <c r="F2" s="559"/>
      <c r="G2" s="559"/>
      <c r="H2" s="104"/>
      <c r="I2" s="104"/>
      <c r="J2" s="104"/>
      <c r="K2" s="104"/>
      <c r="L2" s="104"/>
      <c r="M2" s="105"/>
    </row>
    <row r="3" spans="2:13" ht="27" thickBot="1">
      <c r="B3" s="111"/>
      <c r="C3" s="571" t="s">
        <v>315</v>
      </c>
      <c r="D3" s="572"/>
      <c r="E3" s="572"/>
      <c r="F3" s="573"/>
      <c r="G3" s="112"/>
      <c r="H3" s="107"/>
      <c r="I3" s="107"/>
      <c r="J3" s="107"/>
      <c r="K3" s="107"/>
      <c r="L3" s="107"/>
      <c r="M3" s="109"/>
    </row>
    <row r="4" spans="2:13" ht="15" customHeight="1">
      <c r="B4" s="111"/>
      <c r="C4" s="112"/>
      <c r="D4" s="112"/>
      <c r="E4" s="112"/>
      <c r="F4" s="112"/>
      <c r="G4" s="112"/>
      <c r="H4" s="107"/>
      <c r="I4" s="107"/>
      <c r="J4" s="107"/>
      <c r="K4" s="107"/>
      <c r="L4" s="107"/>
      <c r="M4" s="109"/>
    </row>
    <row r="5" spans="2:13" ht="15.75" customHeight="1" thickBot="1">
      <c r="B5" s="106"/>
      <c r="C5" s="107"/>
      <c r="D5" s="107"/>
      <c r="E5" s="107"/>
      <c r="F5" s="107"/>
      <c r="G5" s="107"/>
      <c r="H5" s="107"/>
      <c r="I5" s="107"/>
      <c r="J5" s="107"/>
      <c r="K5" s="107"/>
      <c r="L5" s="107"/>
      <c r="M5" s="109"/>
    </row>
    <row r="6" spans="2:13" ht="15.75" customHeight="1">
      <c r="B6" s="562" t="s">
        <v>248</v>
      </c>
      <c r="C6" s="563"/>
      <c r="D6" s="563"/>
      <c r="E6" s="563"/>
      <c r="F6" s="563"/>
      <c r="G6" s="563"/>
      <c r="H6" s="563"/>
      <c r="I6" s="563"/>
      <c r="J6" s="563"/>
      <c r="K6" s="563"/>
      <c r="L6" s="563"/>
      <c r="M6" s="564"/>
    </row>
    <row r="7" spans="2:13" ht="15.75" customHeight="1" thickBot="1">
      <c r="B7" s="565"/>
      <c r="C7" s="566"/>
      <c r="D7" s="566"/>
      <c r="E7" s="566"/>
      <c r="F7" s="566"/>
      <c r="G7" s="566"/>
      <c r="H7" s="566"/>
      <c r="I7" s="566"/>
      <c r="J7" s="566"/>
      <c r="K7" s="566"/>
      <c r="L7" s="566"/>
      <c r="M7" s="567"/>
    </row>
    <row r="8" spans="2:13" ht="15.75" customHeight="1">
      <c r="B8" s="562" t="s">
        <v>275</v>
      </c>
      <c r="C8" s="563"/>
      <c r="D8" s="563"/>
      <c r="E8" s="563"/>
      <c r="F8" s="563"/>
      <c r="G8" s="563"/>
      <c r="H8" s="563"/>
      <c r="I8" s="563"/>
      <c r="J8" s="563"/>
      <c r="K8" s="563"/>
      <c r="L8" s="563"/>
      <c r="M8" s="564"/>
    </row>
    <row r="9" spans="2:13" ht="15.75" customHeight="1" thickBot="1">
      <c r="B9" s="568" t="s">
        <v>249</v>
      </c>
      <c r="C9" s="569"/>
      <c r="D9" s="569"/>
      <c r="E9" s="569"/>
      <c r="F9" s="569"/>
      <c r="G9" s="569"/>
      <c r="H9" s="569"/>
      <c r="I9" s="569"/>
      <c r="J9" s="569"/>
      <c r="K9" s="569"/>
      <c r="L9" s="569"/>
      <c r="M9" s="570"/>
    </row>
    <row r="10" spans="2:13" ht="15.75" customHeight="1" thickBot="1">
      <c r="B10" s="49"/>
      <c r="C10" s="49"/>
      <c r="D10" s="49"/>
      <c r="E10" s="49"/>
      <c r="F10" s="49"/>
      <c r="G10" s="49"/>
      <c r="H10" s="49"/>
      <c r="I10" s="49"/>
      <c r="J10" s="49"/>
      <c r="K10" s="49"/>
      <c r="L10" s="49"/>
      <c r="M10" s="49"/>
    </row>
    <row r="11" spans="2:13" ht="15.75" thickBot="1">
      <c r="B11" s="577" t="s">
        <v>343</v>
      </c>
      <c r="C11" s="578"/>
      <c r="D11" s="579"/>
      <c r="E11" s="49"/>
      <c r="F11" s="49"/>
      <c r="G11" s="49"/>
      <c r="H11" s="10"/>
      <c r="I11" s="10"/>
      <c r="J11" s="10"/>
      <c r="K11" s="10"/>
      <c r="L11" s="10"/>
      <c r="M11" s="10"/>
    </row>
    <row r="12" spans="2:13" ht="8.25" customHeight="1" thickBot="1">
      <c r="B12" s="49"/>
      <c r="C12" s="49"/>
      <c r="D12" s="49"/>
      <c r="E12" s="49"/>
      <c r="F12" s="49"/>
      <c r="G12" s="49"/>
      <c r="H12" s="10"/>
      <c r="I12" s="10"/>
      <c r="J12" s="10"/>
      <c r="K12" s="10"/>
      <c r="L12" s="10"/>
      <c r="M12" s="10"/>
    </row>
    <row r="13" spans="2:13" ht="19.5" thickBot="1">
      <c r="B13" s="574" t="s">
        <v>250</v>
      </c>
      <c r="C13" s="575"/>
      <c r="D13" s="575"/>
      <c r="E13" s="575"/>
      <c r="F13" s="575"/>
      <c r="G13" s="575"/>
      <c r="H13" s="575"/>
      <c r="I13" s="575"/>
      <c r="J13" s="575"/>
      <c r="K13" s="575"/>
      <c r="L13" s="575"/>
      <c r="M13" s="576"/>
    </row>
    <row r="14" spans="2:16" s="40" customFormat="1" ht="51.75" customHeight="1" thickBot="1">
      <c r="B14" s="187" t="s">
        <v>251</v>
      </c>
      <c r="C14" s="181" t="s">
        <v>252</v>
      </c>
      <c r="D14" s="181" t="s">
        <v>253</v>
      </c>
      <c r="E14" s="181" t="s">
        <v>252</v>
      </c>
      <c r="F14" s="560" t="s">
        <v>351</v>
      </c>
      <c r="G14" s="561"/>
      <c r="H14" s="560" t="s">
        <v>254</v>
      </c>
      <c r="I14" s="561"/>
      <c r="J14" s="560" t="s">
        <v>255</v>
      </c>
      <c r="K14" s="561"/>
      <c r="L14" s="560" t="s">
        <v>276</v>
      </c>
      <c r="M14" s="561"/>
      <c r="P14" s="115"/>
    </row>
    <row r="15" spans="2:41" ht="294" thickBot="1">
      <c r="B15" s="183" t="s">
        <v>339</v>
      </c>
      <c r="C15" s="41">
        <v>1</v>
      </c>
      <c r="D15" s="184" t="s">
        <v>394</v>
      </c>
      <c r="E15" s="41">
        <v>1</v>
      </c>
      <c r="F15" s="580" t="s">
        <v>392</v>
      </c>
      <c r="G15" s="581"/>
      <c r="H15" s="580" t="s">
        <v>393</v>
      </c>
      <c r="I15" s="581"/>
      <c r="J15" s="582" t="s">
        <v>610</v>
      </c>
      <c r="K15" s="583"/>
      <c r="L15" s="582"/>
      <c r="M15" s="583"/>
      <c r="N15" s="8"/>
      <c r="O15" s="8"/>
      <c r="P15" s="117"/>
      <c r="Q15" s="8"/>
      <c r="R15" s="8"/>
      <c r="S15" s="8"/>
      <c r="T15" s="8"/>
      <c r="U15" s="8"/>
      <c r="V15" s="8"/>
      <c r="W15" s="8"/>
      <c r="X15" s="8"/>
      <c r="Y15" s="8"/>
      <c r="Z15" s="8"/>
      <c r="AA15" s="8"/>
      <c r="AB15" s="8"/>
      <c r="AC15" s="8"/>
      <c r="AD15" s="8"/>
      <c r="AE15" s="8"/>
      <c r="AF15" s="8"/>
      <c r="AG15" s="8"/>
      <c r="AH15" s="8"/>
      <c r="AI15" s="8"/>
      <c r="AJ15" s="113"/>
      <c r="AK15" s="113"/>
      <c r="AL15" s="113"/>
      <c r="AM15" s="113"/>
      <c r="AN15" s="113"/>
      <c r="AO15" s="113"/>
    </row>
    <row r="16" spans="2:41" s="10" customFormat="1" ht="9.75" customHeight="1" thickBot="1">
      <c r="B16" s="43"/>
      <c r="C16" s="43"/>
      <c r="D16" s="43"/>
      <c r="E16" s="43"/>
      <c r="F16" s="585"/>
      <c r="G16" s="586"/>
      <c r="H16" s="586"/>
      <c r="I16" s="586"/>
      <c r="J16" s="586"/>
      <c r="K16" s="586"/>
      <c r="L16" s="586"/>
      <c r="M16" s="586"/>
      <c r="N16" s="8"/>
      <c r="O16" s="8"/>
      <c r="P16" s="8"/>
      <c r="Q16" s="8"/>
      <c r="R16" s="8"/>
      <c r="S16" s="8"/>
      <c r="T16" s="8"/>
      <c r="U16" s="8"/>
      <c r="V16" s="8"/>
      <c r="W16" s="8"/>
      <c r="X16" s="8"/>
      <c r="Y16" s="8"/>
      <c r="Z16" s="8"/>
      <c r="AA16" s="8"/>
      <c r="AB16" s="8"/>
      <c r="AC16" s="8"/>
      <c r="AD16" s="8"/>
      <c r="AE16" s="8"/>
      <c r="AF16" s="8"/>
      <c r="AG16" s="8"/>
      <c r="AH16" s="8"/>
      <c r="AI16" s="8"/>
      <c r="AJ16" s="116"/>
      <c r="AK16" s="116"/>
      <c r="AL16" s="116"/>
      <c r="AM16" s="116"/>
      <c r="AN16" s="116"/>
      <c r="AO16" s="116"/>
    </row>
    <row r="17" spans="2:41" s="192" customFormat="1" ht="64.5" customHeight="1" thickBot="1">
      <c r="B17" s="188" t="s">
        <v>256</v>
      </c>
      <c r="C17" s="188" t="s">
        <v>252</v>
      </c>
      <c r="D17" s="188" t="s">
        <v>257</v>
      </c>
      <c r="E17" s="188" t="s">
        <v>252</v>
      </c>
      <c r="F17" s="560" t="s">
        <v>350</v>
      </c>
      <c r="G17" s="561"/>
      <c r="H17" s="560" t="s">
        <v>352</v>
      </c>
      <c r="I17" s="561"/>
      <c r="J17" s="560" t="s">
        <v>255</v>
      </c>
      <c r="K17" s="561"/>
      <c r="L17" s="560" t="s">
        <v>276</v>
      </c>
      <c r="M17" s="561"/>
      <c r="N17" s="189"/>
      <c r="O17" s="189"/>
      <c r="P17" s="190"/>
      <c r="Q17" s="189"/>
      <c r="R17" s="189"/>
      <c r="S17" s="189"/>
      <c r="T17" s="189"/>
      <c r="U17" s="189"/>
      <c r="V17" s="189"/>
      <c r="W17" s="189"/>
      <c r="X17" s="189"/>
      <c r="Y17" s="189"/>
      <c r="Z17" s="189"/>
      <c r="AA17" s="189"/>
      <c r="AB17" s="189"/>
      <c r="AC17" s="189"/>
      <c r="AD17" s="189"/>
      <c r="AE17" s="189"/>
      <c r="AF17" s="189"/>
      <c r="AG17" s="189"/>
      <c r="AH17" s="189"/>
      <c r="AI17" s="189"/>
      <c r="AJ17" s="191"/>
      <c r="AK17" s="191"/>
      <c r="AL17" s="191"/>
      <c r="AM17" s="191"/>
      <c r="AN17" s="191"/>
      <c r="AO17" s="191"/>
    </row>
    <row r="18" spans="2:41" ht="274.5" customHeight="1" thickBot="1">
      <c r="B18" s="185" t="s">
        <v>341</v>
      </c>
      <c r="C18" s="42">
        <v>1</v>
      </c>
      <c r="D18" s="186" t="s">
        <v>348</v>
      </c>
      <c r="E18" s="42">
        <v>1.2</v>
      </c>
      <c r="F18" s="580" t="s">
        <v>390</v>
      </c>
      <c r="G18" s="581"/>
      <c r="H18" s="580" t="s">
        <v>391</v>
      </c>
      <c r="I18" s="581"/>
      <c r="J18" s="582" t="s">
        <v>611</v>
      </c>
      <c r="K18" s="583"/>
      <c r="L18" s="582"/>
      <c r="M18" s="583"/>
      <c r="N18" s="8"/>
      <c r="O18" s="8"/>
      <c r="P18" s="117"/>
      <c r="Q18" s="8"/>
      <c r="R18" s="8"/>
      <c r="S18" s="8"/>
      <c r="T18" s="8"/>
      <c r="U18" s="8"/>
      <c r="V18" s="8"/>
      <c r="W18" s="8"/>
      <c r="X18" s="8"/>
      <c r="Y18" s="8"/>
      <c r="Z18" s="8"/>
      <c r="AA18" s="8"/>
      <c r="AB18" s="8"/>
      <c r="AC18" s="8"/>
      <c r="AD18" s="8"/>
      <c r="AE18" s="8"/>
      <c r="AF18" s="8"/>
      <c r="AG18" s="8"/>
      <c r="AH18" s="8"/>
      <c r="AI18" s="8"/>
      <c r="AJ18" s="113"/>
      <c r="AK18" s="113"/>
      <c r="AL18" s="113"/>
      <c r="AM18" s="113"/>
      <c r="AN18" s="113"/>
      <c r="AO18" s="113"/>
    </row>
    <row r="19" spans="14:41" ht="15.75" thickBot="1">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row>
    <row r="20" spans="2:41" ht="19.5" thickBot="1">
      <c r="B20" s="574" t="s">
        <v>258</v>
      </c>
      <c r="C20" s="575"/>
      <c r="D20" s="575"/>
      <c r="E20" s="575"/>
      <c r="F20" s="575"/>
      <c r="G20" s="575"/>
      <c r="H20" s="575"/>
      <c r="I20" s="575"/>
      <c r="J20" s="575"/>
      <c r="K20" s="575"/>
      <c r="L20" s="575"/>
      <c r="M20" s="575"/>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row>
    <row r="21" spans="2:41" s="192" customFormat="1" ht="51.75" thickBot="1">
      <c r="B21" s="188" t="s">
        <v>251</v>
      </c>
      <c r="C21" s="188" t="s">
        <v>252</v>
      </c>
      <c r="D21" s="188" t="s">
        <v>253</v>
      </c>
      <c r="E21" s="188" t="s">
        <v>252</v>
      </c>
      <c r="F21" s="560" t="s">
        <v>349</v>
      </c>
      <c r="G21" s="561"/>
      <c r="H21" s="560" t="s">
        <v>259</v>
      </c>
      <c r="I21" s="561"/>
      <c r="J21" s="560" t="s">
        <v>255</v>
      </c>
      <c r="K21" s="561"/>
      <c r="L21" s="560" t="s">
        <v>276</v>
      </c>
      <c r="M21" s="584"/>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row>
    <row r="22" spans="2:13" ht="321.75" customHeight="1" thickBot="1">
      <c r="B22" s="183" t="s">
        <v>339</v>
      </c>
      <c r="C22" s="41">
        <v>2</v>
      </c>
      <c r="D22" s="184" t="s">
        <v>340</v>
      </c>
      <c r="E22" s="41">
        <v>2.1</v>
      </c>
      <c r="F22" s="580" t="s">
        <v>605</v>
      </c>
      <c r="G22" s="581"/>
      <c r="H22" s="580" t="s">
        <v>395</v>
      </c>
      <c r="I22" s="581"/>
      <c r="J22" s="582" t="s">
        <v>612</v>
      </c>
      <c r="K22" s="583"/>
      <c r="L22" s="582"/>
      <c r="M22" s="583"/>
    </row>
    <row r="23" spans="2:13" s="10" customFormat="1" ht="9.75" customHeight="1" thickBot="1">
      <c r="B23" s="43"/>
      <c r="C23" s="43"/>
      <c r="D23" s="43"/>
      <c r="E23" s="43"/>
      <c r="F23" s="585"/>
      <c r="G23" s="586"/>
      <c r="H23" s="586"/>
      <c r="I23" s="586"/>
      <c r="J23" s="586"/>
      <c r="K23" s="586"/>
      <c r="L23" s="586"/>
      <c r="M23" s="589"/>
    </row>
    <row r="24" spans="2:13" s="40" customFormat="1" ht="51.75" thickBot="1">
      <c r="B24" s="181" t="s">
        <v>256</v>
      </c>
      <c r="C24" s="181" t="s">
        <v>252</v>
      </c>
      <c r="D24" s="181" t="s">
        <v>257</v>
      </c>
      <c r="E24" s="181" t="s">
        <v>252</v>
      </c>
      <c r="F24" s="560" t="s">
        <v>350</v>
      </c>
      <c r="G24" s="561"/>
      <c r="H24" s="560" t="s">
        <v>259</v>
      </c>
      <c r="I24" s="561"/>
      <c r="J24" s="560" t="s">
        <v>255</v>
      </c>
      <c r="K24" s="561"/>
      <c r="L24" s="560" t="s">
        <v>276</v>
      </c>
      <c r="M24" s="561"/>
    </row>
    <row r="25" spans="2:13" ht="345" thickBot="1">
      <c r="B25" s="185" t="s">
        <v>341</v>
      </c>
      <c r="C25" s="42">
        <v>2.1</v>
      </c>
      <c r="D25" s="185" t="s">
        <v>347</v>
      </c>
      <c r="E25" s="42" t="s">
        <v>396</v>
      </c>
      <c r="F25" s="580" t="s">
        <v>397</v>
      </c>
      <c r="G25" s="581"/>
      <c r="H25" s="582" t="s">
        <v>398</v>
      </c>
      <c r="I25" s="583"/>
      <c r="J25" s="587" t="s">
        <v>618</v>
      </c>
      <c r="K25" s="588"/>
      <c r="L25" s="582"/>
      <c r="M25" s="583"/>
    </row>
    <row r="26" ht="15.75" thickBot="1"/>
    <row r="27" spans="2:13" ht="19.5" thickBot="1">
      <c r="B27" s="574" t="s">
        <v>260</v>
      </c>
      <c r="C27" s="575"/>
      <c r="D27" s="575"/>
      <c r="E27" s="575"/>
      <c r="F27" s="575"/>
      <c r="G27" s="575"/>
      <c r="H27" s="575"/>
      <c r="I27" s="575"/>
      <c r="J27" s="575"/>
      <c r="K27" s="575"/>
      <c r="L27" s="575"/>
      <c r="M27" s="576"/>
    </row>
    <row r="28" spans="2:13" s="40" customFormat="1" ht="51.75" thickBot="1">
      <c r="B28" s="181" t="s">
        <v>251</v>
      </c>
      <c r="C28" s="181" t="s">
        <v>252</v>
      </c>
      <c r="D28" s="181" t="s">
        <v>253</v>
      </c>
      <c r="E28" s="181" t="s">
        <v>252</v>
      </c>
      <c r="F28" s="560" t="s">
        <v>350</v>
      </c>
      <c r="G28" s="561"/>
      <c r="H28" s="560" t="s">
        <v>259</v>
      </c>
      <c r="I28" s="561"/>
      <c r="J28" s="560" t="s">
        <v>255</v>
      </c>
      <c r="K28" s="561"/>
      <c r="L28" s="560" t="s">
        <v>276</v>
      </c>
      <c r="M28" s="561"/>
    </row>
    <row r="29" spans="2:13" ht="325.5" customHeight="1" thickBot="1">
      <c r="B29" s="183" t="s">
        <v>339</v>
      </c>
      <c r="C29" s="41">
        <v>3</v>
      </c>
      <c r="D29" s="184" t="s">
        <v>346</v>
      </c>
      <c r="E29" s="41">
        <v>3.1</v>
      </c>
      <c r="F29" s="580" t="s">
        <v>399</v>
      </c>
      <c r="G29" s="581"/>
      <c r="H29" s="580" t="s">
        <v>400</v>
      </c>
      <c r="I29" s="581"/>
      <c r="J29" s="582" t="s">
        <v>606</v>
      </c>
      <c r="K29" s="583"/>
      <c r="L29" s="582"/>
      <c r="M29" s="583"/>
    </row>
    <row r="30" spans="2:13" s="10" customFormat="1" ht="9.75" customHeight="1" thickBot="1">
      <c r="B30" s="43"/>
      <c r="C30" s="43"/>
      <c r="D30" s="43"/>
      <c r="E30" s="43"/>
      <c r="F30" s="585"/>
      <c r="G30" s="586"/>
      <c r="H30" s="586"/>
      <c r="I30" s="586"/>
      <c r="J30" s="586"/>
      <c r="K30" s="586"/>
      <c r="L30" s="586"/>
      <c r="M30" s="589"/>
    </row>
    <row r="31" spans="2:13" s="40" customFormat="1" ht="51.75" thickBot="1">
      <c r="B31" s="182" t="s">
        <v>256</v>
      </c>
      <c r="C31" s="181" t="s">
        <v>252</v>
      </c>
      <c r="D31" s="182" t="s">
        <v>257</v>
      </c>
      <c r="E31" s="181" t="s">
        <v>252</v>
      </c>
      <c r="F31" s="560" t="s">
        <v>350</v>
      </c>
      <c r="G31" s="561"/>
      <c r="H31" s="560" t="s">
        <v>259</v>
      </c>
      <c r="I31" s="561"/>
      <c r="J31" s="560" t="s">
        <v>255</v>
      </c>
      <c r="K31" s="561"/>
      <c r="L31" s="560" t="s">
        <v>276</v>
      </c>
      <c r="M31" s="561"/>
    </row>
    <row r="32" spans="2:13" ht="409.5" customHeight="1" thickBot="1">
      <c r="B32" s="185" t="s">
        <v>341</v>
      </c>
      <c r="C32" s="42">
        <v>3</v>
      </c>
      <c r="D32" s="186" t="s">
        <v>344</v>
      </c>
      <c r="E32" s="42">
        <v>3.1</v>
      </c>
      <c r="F32" s="580" t="s">
        <v>401</v>
      </c>
      <c r="G32" s="581"/>
      <c r="H32" s="582" t="s">
        <v>402</v>
      </c>
      <c r="I32" s="583"/>
      <c r="J32" s="582" t="s">
        <v>607</v>
      </c>
      <c r="K32" s="583"/>
      <c r="L32" s="582"/>
      <c r="M32" s="583"/>
    </row>
    <row r="33" spans="2:15" s="10" customFormat="1" ht="16.5" thickBot="1">
      <c r="B33" s="44"/>
      <c r="C33" s="44"/>
      <c r="D33" s="45"/>
      <c r="E33" s="46"/>
      <c r="F33" s="45"/>
      <c r="G33" s="47"/>
      <c r="H33" s="48"/>
      <c r="I33" s="48"/>
      <c r="J33" s="48"/>
      <c r="K33" s="48"/>
      <c r="L33" s="48"/>
      <c r="M33" s="48"/>
      <c r="N33" s="48"/>
      <c r="O33" s="48"/>
    </row>
    <row r="34" spans="2:13" ht="19.5" thickBot="1">
      <c r="B34" s="574" t="s">
        <v>261</v>
      </c>
      <c r="C34" s="575"/>
      <c r="D34" s="575"/>
      <c r="E34" s="575"/>
      <c r="F34" s="575"/>
      <c r="G34" s="575"/>
      <c r="H34" s="575"/>
      <c r="I34" s="575"/>
      <c r="J34" s="575"/>
      <c r="K34" s="575"/>
      <c r="L34" s="575"/>
      <c r="M34" s="576"/>
    </row>
    <row r="35" spans="2:13" s="40" customFormat="1" ht="51.75" thickBot="1">
      <c r="B35" s="181" t="s">
        <v>251</v>
      </c>
      <c r="C35" s="181" t="s">
        <v>252</v>
      </c>
      <c r="D35" s="181" t="s">
        <v>253</v>
      </c>
      <c r="E35" s="181" t="s">
        <v>252</v>
      </c>
      <c r="F35" s="560" t="s">
        <v>350</v>
      </c>
      <c r="G35" s="561"/>
      <c r="H35" s="560" t="s">
        <v>259</v>
      </c>
      <c r="I35" s="561"/>
      <c r="J35" s="560" t="s">
        <v>255</v>
      </c>
      <c r="K35" s="561"/>
      <c r="L35" s="560" t="s">
        <v>276</v>
      </c>
      <c r="M35" s="561"/>
    </row>
    <row r="36" spans="2:13" ht="315" customHeight="1" thickBot="1">
      <c r="B36" s="183" t="s">
        <v>339</v>
      </c>
      <c r="C36" s="41">
        <v>7</v>
      </c>
      <c r="D36" s="184" t="s">
        <v>342</v>
      </c>
      <c r="E36" s="41">
        <v>7</v>
      </c>
      <c r="F36" s="582" t="s">
        <v>403</v>
      </c>
      <c r="G36" s="583"/>
      <c r="H36" s="582" t="s">
        <v>404</v>
      </c>
      <c r="I36" s="583"/>
      <c r="J36" s="582" t="s">
        <v>608</v>
      </c>
      <c r="K36" s="583"/>
      <c r="L36" s="582"/>
      <c r="M36" s="583"/>
    </row>
    <row r="37" spans="2:13" s="10" customFormat="1" ht="9.75" customHeight="1" thickBot="1">
      <c r="B37" s="43"/>
      <c r="C37" s="43"/>
      <c r="D37" s="43"/>
      <c r="E37" s="43"/>
      <c r="F37" s="585"/>
      <c r="G37" s="586"/>
      <c r="H37" s="586"/>
      <c r="I37" s="586"/>
      <c r="J37" s="586"/>
      <c r="K37" s="586"/>
      <c r="L37" s="586"/>
      <c r="M37" s="589"/>
    </row>
    <row r="38" spans="2:13" s="40" customFormat="1" ht="51.75" thickBot="1">
      <c r="B38" s="187" t="s">
        <v>256</v>
      </c>
      <c r="C38" s="181" t="s">
        <v>252</v>
      </c>
      <c r="D38" s="181" t="s">
        <v>257</v>
      </c>
      <c r="E38" s="181" t="s">
        <v>252</v>
      </c>
      <c r="F38" s="560" t="s">
        <v>350</v>
      </c>
      <c r="G38" s="561"/>
      <c r="H38" s="560" t="s">
        <v>259</v>
      </c>
      <c r="I38" s="561"/>
      <c r="J38" s="560" t="s">
        <v>255</v>
      </c>
      <c r="K38" s="561"/>
      <c r="L38" s="560" t="s">
        <v>276</v>
      </c>
      <c r="M38" s="561"/>
    </row>
    <row r="39" spans="2:13" ht="409.5" customHeight="1" thickBot="1">
      <c r="B39" s="185" t="s">
        <v>341</v>
      </c>
      <c r="C39" s="42">
        <v>7</v>
      </c>
      <c r="D39" s="186" t="s">
        <v>345</v>
      </c>
      <c r="E39" s="42">
        <v>7.1</v>
      </c>
      <c r="F39" s="580" t="s">
        <v>403</v>
      </c>
      <c r="G39" s="581"/>
      <c r="H39" s="580" t="s">
        <v>405</v>
      </c>
      <c r="I39" s="581"/>
      <c r="J39" s="582" t="s">
        <v>609</v>
      </c>
      <c r="K39" s="583"/>
      <c r="L39" s="582"/>
      <c r="M39" s="583"/>
    </row>
  </sheetData>
  <sheetProtection/>
  <mergeCells count="78">
    <mergeCell ref="J31:K31"/>
    <mergeCell ref="L31:M31"/>
    <mergeCell ref="F30:M30"/>
    <mergeCell ref="F31:G31"/>
    <mergeCell ref="F37:M37"/>
    <mergeCell ref="F35:G35"/>
    <mergeCell ref="H35:I35"/>
    <mergeCell ref="J35:K35"/>
    <mergeCell ref="H31:I31"/>
    <mergeCell ref="B34:M34"/>
    <mergeCell ref="J36:K36"/>
    <mergeCell ref="L36:M36"/>
    <mergeCell ref="H36:I36"/>
    <mergeCell ref="F38:G38"/>
    <mergeCell ref="H38:I38"/>
    <mergeCell ref="J38:K38"/>
    <mergeCell ref="L38:M38"/>
    <mergeCell ref="F36:G36"/>
    <mergeCell ref="F32:G32"/>
    <mergeCell ref="L28:M28"/>
    <mergeCell ref="F39:G39"/>
    <mergeCell ref="H39:I39"/>
    <mergeCell ref="J39:K39"/>
    <mergeCell ref="L39:M39"/>
    <mergeCell ref="H32:I32"/>
    <mergeCell ref="J32:K32"/>
    <mergeCell ref="L32:M32"/>
    <mergeCell ref="L35:M35"/>
    <mergeCell ref="L29:M29"/>
    <mergeCell ref="B27:M27"/>
    <mergeCell ref="F28:G28"/>
    <mergeCell ref="H28:I28"/>
    <mergeCell ref="F23:M23"/>
    <mergeCell ref="F24:G24"/>
    <mergeCell ref="H24:I24"/>
    <mergeCell ref="J24:K24"/>
    <mergeCell ref="L24:M24"/>
    <mergeCell ref="J28:K28"/>
    <mergeCell ref="H18:I18"/>
    <mergeCell ref="J18:K18"/>
    <mergeCell ref="L18:M18"/>
    <mergeCell ref="F29:G29"/>
    <mergeCell ref="F25:G25"/>
    <mergeCell ref="H25:I25"/>
    <mergeCell ref="J25:K25"/>
    <mergeCell ref="L25:M25"/>
    <mergeCell ref="H29:I29"/>
    <mergeCell ref="J29:K29"/>
    <mergeCell ref="F14:G14"/>
    <mergeCell ref="F15:G15"/>
    <mergeCell ref="H15:I15"/>
    <mergeCell ref="J15:K15"/>
    <mergeCell ref="L15:M15"/>
    <mergeCell ref="B20:M20"/>
    <mergeCell ref="F16:M16"/>
    <mergeCell ref="F17:G17"/>
    <mergeCell ref="H17:I17"/>
    <mergeCell ref="J17:K17"/>
    <mergeCell ref="L17:M17"/>
    <mergeCell ref="F22:G22"/>
    <mergeCell ref="H22:I22"/>
    <mergeCell ref="J22:K22"/>
    <mergeCell ref="L22:M22"/>
    <mergeCell ref="F21:G21"/>
    <mergeCell ref="H21:I21"/>
    <mergeCell ref="J21:K21"/>
    <mergeCell ref="L21:M21"/>
    <mergeCell ref="F18:G18"/>
    <mergeCell ref="C2:G2"/>
    <mergeCell ref="H14:I14"/>
    <mergeCell ref="J14:K14"/>
    <mergeCell ref="B6:M7"/>
    <mergeCell ref="B8:M8"/>
    <mergeCell ref="B9:M9"/>
    <mergeCell ref="C3:F3"/>
    <mergeCell ref="B13:M13"/>
    <mergeCell ref="L14:M14"/>
    <mergeCell ref="B11:D11"/>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50" t="s">
        <v>244</v>
      </c>
    </row>
    <row r="2" ht="306.75" thickBot="1">
      <c r="B2" s="51" t="s">
        <v>245</v>
      </c>
    </row>
    <row r="3" ht="16.5" thickBot="1">
      <c r="B3" s="50" t="s">
        <v>246</v>
      </c>
    </row>
    <row r="4" ht="243" thickBot="1">
      <c r="B4" s="52" t="s">
        <v>247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2014-05-26T21:44:55Z</cp:lastPrinted>
  <dcterms:created xsi:type="dcterms:W3CDTF">2010-11-30T14:15:01Z</dcterms:created>
  <dcterms:modified xsi:type="dcterms:W3CDTF">2015-01-12T04:17:13Z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47</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http://wbdocsservices.worldbank.org/services?I4_SERVICE=VC&amp;I4_KEY=TF069012&amp;I4_DOCID=090224b085bfe5f3</vt:lpwstr>
  </property>
  <property fmtid="{D5CDD505-2E9C-101B-9397-08002B2CF9AE}" pid="9" name="UpdatedtoDB">
    <vt:lpwstr>Yes</vt:lpwstr>
  </property>
  <property fmtid="{D5CDD505-2E9C-101B-9397-08002B2CF9AE}" pid="10" name="WorkflowChangePath">
    <vt:lpwstr>6928cf46-c326-4255-ab09-b0d79a1ac86c,4;6928cf46-c326-4255-ab09-b0d79a1ac86c,6;</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