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2.xml" ContentType="application/vnd.openxmlformats-officedocument.drawing+xml"/>
  <Override PartName="/xl/drawings/drawing1.xml" ContentType="application/vnd.openxmlformats-officedocument.drawing+xml"/>
  <Override PartName="/xl/worksheets/sheet1.xml" ContentType="application/vnd.openxmlformats-officedocument.spreadsheetml.worksheet+xml"/>
  <Override PartName="/xl/worksheets/sheet8.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worksheets/sheet9.xml" ContentType="application/vnd.openxmlformats-officedocument.spreadsheetml.worksheet+xml"/>
  <Override PartName="/xl/sharedStrings.xml" ContentType="application/vnd.openxmlformats-officedocument.spreadsheetml.sharedStrings+xml"/>
  <Override PartName="/xl/worksheets/sheet5.xml" ContentType="application/vnd.openxmlformats-officedocument.spreadsheetml.worksheet+xml"/>
  <Override PartName="/xl/styles.xml" ContentType="application/vnd.openxmlformats-officedocument.spreadsheetml.styles+xml"/>
  <Override PartName="/xl/worksheets/sheet6.xml" ContentType="application/vnd.openxmlformats-officedocument.spreadsheetml.worksheet+xml"/>
  <Override PartName="/xl/externalLinks/externalLink2.xml" ContentType="application/vnd.openxmlformats-officedocument.spreadsheetml.externalLink+xml"/>
  <Override PartName="/xl/externalLinks/externalLink1.xml" ContentType="application/vnd.openxmlformats-officedocument.spreadsheetml.externalLink+xml"/>
  <Override PartName="/docProps/app.xml" ContentType="application/vnd.openxmlformats-officedocument.extended-properties+xml"/>
  <Override PartName="/docProps/core.xml" ContentType="application/vnd.openxmlformats-package.core-properties+xml"/>
  <Override PartName="/xl/revisions/userNames.xml" ContentType="application/vnd.openxmlformats-officedocument.spreadsheetml.userNames+xml"/>
  <Override PartName="/xl/calcChain.xml" ContentType="application/vnd.openxmlformats-officedocument.spreadsheetml.calcChain+xml"/>
  <Override PartName="/xl/revisions/revisionHeaders.xml" ContentType="application/vnd.openxmlformats-officedocument.spreadsheetml.revisionHeaders+xml"/>
  <Override PartName="/xl/revisions/revisionLog1.xml" ContentType="application/vnd.openxmlformats-officedocument.spreadsheetml.revisionLog+xml"/>
  <Override PartName="/xl/comments1.xml" ContentType="application/vnd.openxmlformats-officedocument.spreadsheetml.comments+xml"/>
  <Override PartName="/xl/revisions/revisionLog9.xml" ContentType="application/vnd.openxmlformats-officedocument.spreadsheetml.revisionLog+xml"/>
  <Override PartName="/xl/revisions/revisionLog10.xml" ContentType="application/vnd.openxmlformats-officedocument.spreadsheetml.revisionLog+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431"/>
  <workbookPr defaultThemeVersion="124226"/>
  <mc:AlternateContent xmlns:mc="http://schemas.openxmlformats.org/markup-compatibility/2006">
    <mc:Choice Requires="x15">
      <x15ac:absPath xmlns:x15ac="http://schemas.microsoft.com/office/spreadsheetml/2010/11/ac" url="P:\Adaptation Fund\Projects and Programs\Project reports\Mali\1st PPR\"/>
    </mc:Choice>
  </mc:AlternateContent>
  <bookViews>
    <workbookView xWindow="0" yWindow="0" windowWidth="12270" windowHeight="4395"/>
  </bookViews>
  <sheets>
    <sheet name="Overview" sheetId="1" r:id="rId1"/>
    <sheet name="FinancialData" sheetId="2" r:id="rId2"/>
    <sheet name="Procurement" sheetId="3" state="hidden" r:id="rId3"/>
    <sheet name="Risk Assesment" sheetId="4" r:id="rId4"/>
    <sheet name="Rating" sheetId="5" r:id="rId5"/>
    <sheet name="Project Indicators" sheetId="6" r:id="rId6"/>
    <sheet name="Lessons Learned" sheetId="7" r:id="rId7"/>
    <sheet name="Results Tracker" sheetId="8" r:id="rId8"/>
    <sheet name="Units for Indicators" sheetId="9" r:id="rId9"/>
  </sheets>
  <externalReferences>
    <externalReference r:id="rId10"/>
    <externalReference r:id="rId11"/>
  </externalReferences>
  <definedNames>
    <definedName name="iincome">#REF!</definedName>
    <definedName name="income" localSheetId="7">#REF!</definedName>
    <definedName name="income">#REF!</definedName>
    <definedName name="incomelevel">'Results Tracker'!$E$136:$E$138</definedName>
    <definedName name="info">'Results Tracker'!$E$155:$E$157</definedName>
    <definedName name="Month">[1]Dropdowns!$G$2:$G$13</definedName>
    <definedName name="overalleffect">'Results Tracker'!$D$155:$D$157</definedName>
    <definedName name="physicalassets">'Results Tracker'!$J$155:$J$163</definedName>
    <definedName name="quality">'Results Tracker'!$B$146:$B$150</definedName>
    <definedName name="question">'Results Tracker'!$F$146:$F$148</definedName>
    <definedName name="responses">'Results Tracker'!$C$146:$C$150</definedName>
    <definedName name="state">'Results Tracker'!$I$150:$I$152</definedName>
    <definedName name="type1">'Results Tracker'!$G$146:$G$149</definedName>
    <definedName name="Year">[1]Dropdowns!$H$2:$H$36</definedName>
    <definedName name="yesno">'Results Tracker'!$E$142:$E$143</definedName>
    <definedName name="Z_05ECDF38_F78F_4CAF_8500_6895D78ACEB2_.wvu.Cols" localSheetId="0" hidden="1">Overview!$H:$P</definedName>
    <definedName name="Z_05ECDF38_F78F_4CAF_8500_6895D78ACEB2_.wvu.Rows" localSheetId="0" hidden="1">Overview!$8:$11,Overview!$20:$20</definedName>
    <definedName name="Z_05ECDF38_F78F_4CAF_8500_6895D78ACEB2_.wvu.Rows" localSheetId="7" hidden="1">'Results Tracker'!$31:$38,'Results Tracker'!$133:$321</definedName>
    <definedName name="Z_1BCE93D0_BE6B_4DA7_AFC6_24720BCF46BB_.wvu.Cols" localSheetId="0" hidden="1">Overview!$H:$P</definedName>
    <definedName name="Z_1BCE93D0_BE6B_4DA7_AFC6_24720BCF46BB_.wvu.Rows" localSheetId="0" hidden="1">Overview!$8:$11,Overview!$20:$20</definedName>
    <definedName name="Z_1BCE93D0_BE6B_4DA7_AFC6_24720BCF46BB_.wvu.Rows" localSheetId="7" hidden="1">'Results Tracker'!$31:$38,'Results Tracker'!$133:$321</definedName>
    <definedName name="Z_6915328C_4577_4529_87E4_CC89F584DA72_.wvu.Cols" localSheetId="0" hidden="1">Overview!$H:$P</definedName>
    <definedName name="Z_6915328C_4577_4529_87E4_CC89F584DA72_.wvu.Rows" localSheetId="0" hidden="1">Overview!$8:$11,Overview!$20:$20</definedName>
    <definedName name="Z_6915328C_4577_4529_87E4_CC89F584DA72_.wvu.Rows" localSheetId="7" hidden="1">'Results Tracker'!$31:$38,'Results Tracker'!$133:$321</definedName>
    <definedName name="Z_7B425271_EFA7_4C44_AE73_635E47895AE8_.wvu.Cols" localSheetId="0" hidden="1">Overview!$H:$P</definedName>
    <definedName name="Z_7B425271_EFA7_4C44_AE73_635E47895AE8_.wvu.Rows" localSheetId="0" hidden="1">Overview!$8:$11,Overview!$20:$20</definedName>
    <definedName name="Z_7B425271_EFA7_4C44_AE73_635E47895AE8_.wvu.Rows" localSheetId="7" hidden="1">'Results Tracker'!$31:$38,'Results Tracker'!$133:$321</definedName>
    <definedName name="Z_D88A83F3_0A4C_4703_B3E7_367418A9D062_.wvu.Cols" localSheetId="0" hidden="1">Overview!$H:$P</definedName>
    <definedName name="Z_D88A83F3_0A4C_4703_B3E7_367418A9D062_.wvu.Rows" localSheetId="0" hidden="1">Overview!$8:$11,Overview!$20:$20</definedName>
    <definedName name="Z_D88A83F3_0A4C_4703_B3E7_367418A9D062_.wvu.Rows" localSheetId="7" hidden="1">'Results Tracker'!$31:$38,'Results Tracker'!$133:$321</definedName>
    <definedName name="Z_DB0F56AB_80BC_4A99_ABE2_38F1B9C6820C_.wvu.Cols" localSheetId="0" hidden="1">Overview!$H:$P</definedName>
    <definedName name="Z_DB0F56AB_80BC_4A99_ABE2_38F1B9C6820C_.wvu.Rows" localSheetId="0" hidden="1">Overview!$8:$11,Overview!$20:$20</definedName>
    <definedName name="Z_DB0F56AB_80BC_4A99_ABE2_38F1B9C6820C_.wvu.Rows" localSheetId="7" hidden="1">'Results Tracker'!$31:$38,'Results Tracker'!$133:$321</definedName>
    <definedName name="Z_E058BA81_772F_4FF7_8160_F6986B293078_.wvu.Cols" localSheetId="0" hidden="1">Overview!$H:$P</definedName>
    <definedName name="Z_E058BA81_772F_4FF7_8160_F6986B293078_.wvu.Rows" localSheetId="0" hidden="1">Overview!$8:$11,Overview!$20:$20</definedName>
    <definedName name="Z_E058BA81_772F_4FF7_8160_F6986B293078_.wvu.Rows" localSheetId="4" hidden="1">Rating!$33:$33,Rating!$46:$46</definedName>
    <definedName name="Z_E058BA81_772F_4FF7_8160_F6986B293078_.wvu.Rows" localSheetId="7" hidden="1">'Results Tracker'!$31:$38,'Results Tracker'!$133:$321</definedName>
    <definedName name="Z_E2F4CD7E_52FC_415A_A9A3_BE92284EBC59_.wvu.Cols" localSheetId="0" hidden="1">Overview!$H:$P</definedName>
    <definedName name="Z_E2F4CD7E_52FC_415A_A9A3_BE92284EBC59_.wvu.Rows" localSheetId="0" hidden="1">Overview!$8:$11,Overview!$20:$20</definedName>
    <definedName name="Z_E2F4CD7E_52FC_415A_A9A3_BE92284EBC59_.wvu.Rows" localSheetId="7" hidden="1">'Results Tracker'!$31:$38,'Results Tracker'!$133:$321</definedName>
  </definedNames>
  <calcPr calcId="171027" concurrentCalc="0"/>
  <customWorkbookViews>
    <customWorkbookView name="Alyssa Maria Gomes - Personal View" guid="{7B425271-EFA7-4C44-AE73-635E47895AE8}" mergeInterval="0" personalView="1" maximized="1" xWindow="-8" yWindow="-8" windowWidth="1936" windowHeight="1056" activeSheetId="1" showComments="commIndAndComment"/>
    <customWorkbookView name="Martina Dorigo - Personal View" guid="{E2F4CD7E-52FC-415A-A9A3-BE92284EBC59}" mergeInterval="0" personalView="1" maximized="1" xWindow="-12" yWindow="-12" windowWidth="2264" windowHeight="1214" activeSheetId="3"/>
    <customWorkbookView name="Ydidiya Shibeshi - Personal View" guid="{6915328C-4577-4529-87E4-CC89F584DA72}" mergeInterval="0" personalView="1" xWindow="-1833" yWindow="10" windowWidth="1761" windowHeight="1027" activeSheetId="1"/>
    <customWorkbookView name="Diallo - Affichage personnalisé" guid="{DB0F56AB-80BC-4A99-ABE2-38F1B9C6820C}" mergeInterval="0" personalView="1" maximized="1" windowWidth="1020" windowHeight="631" activeSheetId="4"/>
    <customWorkbookView name="Dembélé - Affichage personnalisé" guid="{1BCE93D0-BE6B-4DA7-AFC6-24720BCF46BB}" mergeInterval="0" personalView="1" maximized="1" xWindow="-8" yWindow="-8" windowWidth="1382" windowHeight="744" activeSheetId="4"/>
    <customWorkbookView name="TELLY - Affichage personnalisé" guid="{05ECDF38-F78F-4CAF-8500-6895D78ACEB2}" mergeInterval="0" personalView="1" maximized="1" xWindow="-12" yWindow="-12" windowWidth="1944" windowHeight="1034" activeSheetId="2" showComments="commIndAndComment"/>
    <customWorkbookView name="Clotilde Goeman - Affichage personnalisé" guid="{E058BA81-772F-4FF7-8160-F6986B293078}" mergeInterval="0" personalView="1" maximized="1" xWindow="-11" yWindow="-11" windowWidth="1942" windowHeight="1042" activeSheetId="4" showComments="commIndAndComment"/>
    <customWorkbookView name="Jaturong Padungsapya - Personal View" guid="{D88A83F3-0A4C-4703-B3E7-367418A9D062}" mergeInterval="0" personalView="1" maximized="1" xWindow="2391" yWindow="-9" windowWidth="2418" windowHeight="1308" activeSheetId="1" showComments="commIndAndComment"/>
  </customWorkbookViews>
</workbook>
</file>

<file path=xl/calcChain.xml><?xml version="1.0" encoding="utf-8"?>
<calcChain xmlns="http://schemas.openxmlformats.org/spreadsheetml/2006/main">
  <c r="F28" i="2" l="1"/>
  <c r="H24" i="2"/>
  <c r="H23" i="2"/>
  <c r="H22" i="2"/>
  <c r="H21" i="2"/>
  <c r="H20" i="2"/>
  <c r="H19" i="2"/>
  <c r="H17" i="2"/>
  <c r="H18" i="2"/>
  <c r="I21" i="8"/>
  <c r="J21" i="8"/>
  <c r="K21" i="8"/>
  <c r="E116" i="3"/>
  <c r="C116" i="3"/>
  <c r="E115" i="3"/>
  <c r="C115" i="3"/>
  <c r="F114" i="3"/>
  <c r="E114" i="3"/>
  <c r="C114" i="3"/>
  <c r="C113" i="3"/>
  <c r="E112" i="3"/>
  <c r="C112" i="3"/>
  <c r="E111" i="3"/>
  <c r="C111" i="3"/>
  <c r="E110" i="3"/>
  <c r="C110" i="3"/>
  <c r="E109" i="3"/>
  <c r="C109" i="3"/>
  <c r="E108" i="3"/>
  <c r="C108" i="3"/>
  <c r="E107" i="3"/>
  <c r="C107" i="3"/>
  <c r="E106" i="3"/>
  <c r="C106" i="3"/>
  <c r="F105" i="3"/>
  <c r="E105" i="3"/>
  <c r="C105" i="3"/>
  <c r="E104" i="3"/>
  <c r="C104" i="3"/>
  <c r="E103" i="3"/>
  <c r="C103" i="3"/>
  <c r="E102" i="3"/>
  <c r="C102" i="3"/>
  <c r="E101" i="3"/>
  <c r="E100" i="3"/>
  <c r="C100" i="3"/>
  <c r="E99" i="3"/>
  <c r="C99" i="3"/>
  <c r="F98" i="3"/>
  <c r="E98" i="3"/>
  <c r="F97" i="3"/>
  <c r="E97" i="3"/>
  <c r="E96" i="3"/>
  <c r="C96" i="3"/>
  <c r="E95" i="3"/>
  <c r="C95" i="3"/>
  <c r="E94" i="3"/>
  <c r="C94" i="3"/>
  <c r="E93" i="3"/>
  <c r="C93" i="3"/>
  <c r="E92" i="3"/>
  <c r="C92" i="3"/>
  <c r="E91" i="3"/>
  <c r="C91" i="3"/>
  <c r="E90" i="3"/>
  <c r="C90" i="3"/>
  <c r="E89" i="3"/>
  <c r="C89" i="3"/>
  <c r="E88" i="3"/>
  <c r="C88" i="3"/>
  <c r="E87" i="3"/>
  <c r="E86" i="3"/>
  <c r="C86" i="3"/>
  <c r="E85" i="3"/>
  <c r="C85" i="3"/>
  <c r="E84" i="3"/>
  <c r="C84" i="3"/>
  <c r="E83" i="3"/>
  <c r="C83" i="3"/>
  <c r="E82" i="3"/>
  <c r="C82" i="3"/>
  <c r="E81" i="3"/>
  <c r="C81" i="3"/>
  <c r="E80" i="3"/>
  <c r="C80" i="3"/>
  <c r="E79" i="3"/>
  <c r="C79" i="3"/>
  <c r="E78" i="3"/>
  <c r="C78" i="3"/>
  <c r="D77" i="3"/>
  <c r="D78" i="3"/>
  <c r="D79" i="3"/>
  <c r="D80" i="3"/>
  <c r="D81" i="3"/>
  <c r="C77" i="3"/>
  <c r="E76" i="3"/>
  <c r="E77" i="3"/>
  <c r="C76" i="3"/>
  <c r="E75" i="3"/>
  <c r="C75" i="3"/>
  <c r="E19" i="3"/>
  <c r="F74" i="3"/>
  <c r="E74" i="3"/>
  <c r="C74" i="3"/>
  <c r="E73" i="3"/>
  <c r="C73" i="3"/>
  <c r="E72" i="3"/>
  <c r="C72" i="3"/>
  <c r="F71" i="3"/>
  <c r="F70" i="3"/>
  <c r="F69" i="3"/>
  <c r="E71" i="3"/>
  <c r="E70" i="3"/>
  <c r="E69" i="3"/>
  <c r="E14" i="3"/>
  <c r="G14" i="3"/>
  <c r="H14" i="3"/>
  <c r="E13" i="3"/>
  <c r="G13" i="3"/>
  <c r="H13" i="3"/>
  <c r="E12" i="3"/>
  <c r="G12" i="3"/>
  <c r="H12" i="3"/>
  <c r="E62" i="3"/>
  <c r="E117" i="3"/>
  <c r="F117" i="3"/>
  <c r="E61" i="3"/>
  <c r="G61" i="3"/>
  <c r="E60" i="3"/>
  <c r="G60" i="3"/>
  <c r="H60" i="3"/>
  <c r="E59" i="3"/>
  <c r="G59" i="3"/>
  <c r="H59" i="3"/>
  <c r="E58" i="3"/>
  <c r="F113" i="3"/>
  <c r="E57" i="3"/>
  <c r="F112" i="3"/>
  <c r="E56" i="3"/>
  <c r="G56" i="3"/>
  <c r="E55" i="3"/>
  <c r="F110" i="3"/>
  <c r="E54" i="3"/>
  <c r="G54" i="3"/>
  <c r="E53" i="3"/>
  <c r="F108" i="3"/>
  <c r="E52" i="3"/>
  <c r="G52" i="3"/>
  <c r="H52" i="3"/>
  <c r="E51" i="3"/>
  <c r="G51" i="3"/>
  <c r="E50" i="3"/>
  <c r="G50" i="3"/>
  <c r="E49" i="3"/>
  <c r="G49" i="3"/>
  <c r="E48" i="3"/>
  <c r="G48" i="3"/>
  <c r="E47" i="3"/>
  <c r="G47" i="3"/>
  <c r="E46" i="3"/>
  <c r="G46" i="3"/>
  <c r="H46" i="3"/>
  <c r="E45" i="3"/>
  <c r="G45" i="3"/>
  <c r="E44" i="3"/>
  <c r="G44" i="3"/>
  <c r="E43" i="3"/>
  <c r="G43" i="3"/>
  <c r="D43" i="3"/>
  <c r="E42" i="3"/>
  <c r="G42" i="3"/>
  <c r="E41" i="3"/>
  <c r="G41" i="3"/>
  <c r="E40" i="3"/>
  <c r="G40" i="3"/>
  <c r="E39" i="3"/>
  <c r="G39" i="3"/>
  <c r="E38" i="3"/>
  <c r="F93" i="3"/>
  <c r="E37" i="3"/>
  <c r="G37" i="3"/>
  <c r="E36" i="3"/>
  <c r="G36" i="3"/>
  <c r="E35" i="3"/>
  <c r="G35" i="3"/>
  <c r="E34" i="3"/>
  <c r="F89" i="3"/>
  <c r="E33" i="3"/>
  <c r="G33" i="3"/>
  <c r="E32" i="3"/>
  <c r="G32" i="3"/>
  <c r="E31" i="3"/>
  <c r="G31" i="3"/>
  <c r="E30" i="3"/>
  <c r="G30" i="3"/>
  <c r="E29" i="3"/>
  <c r="G29" i="3"/>
  <c r="E28" i="3"/>
  <c r="G28" i="3"/>
  <c r="E27" i="3"/>
  <c r="G27" i="3"/>
  <c r="E26" i="3"/>
  <c r="G26" i="3"/>
  <c r="E25" i="3"/>
  <c r="G25" i="3"/>
  <c r="E24" i="3"/>
  <c r="G24" i="3"/>
  <c r="E23" i="3"/>
  <c r="G23" i="3"/>
  <c r="E22" i="3"/>
  <c r="F77" i="3"/>
  <c r="E21" i="3"/>
  <c r="G21" i="3"/>
  <c r="F20" i="3"/>
  <c r="G20" i="3"/>
  <c r="G19" i="3"/>
  <c r="E18" i="3"/>
  <c r="G18" i="3"/>
  <c r="E17" i="3"/>
  <c r="F72" i="3"/>
  <c r="E16" i="3"/>
  <c r="G16" i="3"/>
  <c r="E15" i="3"/>
  <c r="G15" i="3"/>
  <c r="E11" i="3"/>
  <c r="G11" i="3"/>
  <c r="F106" i="3"/>
  <c r="F102" i="3"/>
  <c r="F101" i="3"/>
  <c r="F109" i="3"/>
  <c r="F116" i="3"/>
  <c r="F104" i="3"/>
  <c r="F115" i="3"/>
  <c r="F99" i="3"/>
  <c r="F100" i="3"/>
  <c r="F103" i="3"/>
  <c r="F107" i="3"/>
  <c r="F111" i="3"/>
  <c r="F86" i="3"/>
  <c r="F73" i="3"/>
  <c r="F81" i="3"/>
  <c r="F85" i="3"/>
  <c r="F88" i="3"/>
  <c r="F92" i="3"/>
  <c r="F96" i="3"/>
  <c r="F78" i="3"/>
  <c r="F82" i="3"/>
  <c r="F76" i="3"/>
  <c r="F80" i="3"/>
  <c r="F84" i="3"/>
  <c r="F87" i="3"/>
  <c r="F91" i="3"/>
  <c r="F95" i="3"/>
  <c r="F75" i="3"/>
  <c r="F79" i="3"/>
  <c r="F83" i="3"/>
  <c r="F90" i="3"/>
  <c r="F94" i="3"/>
  <c r="H36" i="3"/>
  <c r="H48" i="3"/>
  <c r="H35" i="3"/>
  <c r="H23" i="3"/>
  <c r="G57" i="3"/>
  <c r="H57" i="3"/>
  <c r="H44" i="3"/>
  <c r="H32" i="3"/>
  <c r="H16" i="3"/>
  <c r="H56" i="3"/>
  <c r="H30" i="3"/>
  <c r="H61" i="3"/>
  <c r="H39" i="3"/>
  <c r="H28" i="3"/>
  <c r="G34" i="3"/>
  <c r="H34" i="3"/>
  <c r="G55" i="3"/>
  <c r="H55" i="3"/>
  <c r="H11" i="3"/>
  <c r="H51" i="3"/>
  <c r="H43" i="3"/>
  <c r="H31" i="3"/>
  <c r="H27" i="3"/>
  <c r="G22" i="3"/>
  <c r="G38" i="3"/>
  <c r="H38" i="3"/>
  <c r="G58" i="3"/>
  <c r="H58" i="3"/>
  <c r="G62" i="3"/>
  <c r="H62" i="3"/>
  <c r="H54" i="3"/>
  <c r="H50" i="3"/>
  <c r="H42" i="3"/>
  <c r="H26" i="3"/>
  <c r="H18" i="3"/>
  <c r="H40" i="3"/>
  <c r="H24" i="3"/>
  <c r="G53" i="3"/>
  <c r="H53" i="3"/>
  <c r="H47" i="3"/>
  <c r="H19" i="3"/>
  <c r="H15" i="3"/>
  <c r="G17" i="3"/>
  <c r="H17" i="3"/>
  <c r="H49" i="3"/>
  <c r="H45" i="3"/>
  <c r="H41" i="3"/>
  <c r="H37" i="3"/>
  <c r="H33" i="3"/>
  <c r="H29" i="3"/>
  <c r="H25" i="3"/>
  <c r="H21" i="3"/>
  <c r="E63" i="3"/>
  <c r="G63" i="3"/>
  <c r="H63" i="3"/>
  <c r="H22" i="3"/>
  <c r="G28" i="2"/>
  <c r="H25" i="2"/>
  <c r="H28" i="2"/>
  <c r="F68" i="3"/>
  <c r="E68" i="3"/>
  <c r="F42" i="2"/>
  <c r="E57" i="8"/>
  <c r="G21" i="8"/>
  <c r="G23" i="8"/>
  <c r="G22" i="8"/>
  <c r="D50" i="1"/>
  <c r="P24" i="8"/>
</calcChain>
</file>

<file path=xl/comments1.xml><?xml version="1.0" encoding="utf-8"?>
<comments xmlns="http://schemas.openxmlformats.org/spreadsheetml/2006/main">
  <authors>
    <author>TELLY</author>
  </authors>
  <commentList>
    <comment ref="E33" authorId="0" guid="{354A7FAC-FF0F-4A38-80EB-84FE32B11C5B}" shapeId="0">
      <text>
        <r>
          <rPr>
            <b/>
            <sz val="9"/>
            <color indexed="81"/>
            <rFont val="Tahoma"/>
            <charset val="1"/>
          </rPr>
          <t>TELLY:</t>
        </r>
        <r>
          <rPr>
            <sz val="9"/>
            <color indexed="81"/>
            <rFont val="Tahoma"/>
            <charset val="1"/>
          </rPr>
          <t xml:space="preserve">
No activity has been for seen for this reporting period</t>
        </r>
      </text>
    </comment>
  </commentList>
</comments>
</file>

<file path=xl/sharedStrings.xml><?xml version="1.0" encoding="utf-8"?>
<sst xmlns="http://schemas.openxmlformats.org/spreadsheetml/2006/main" count="1864" uniqueCount="903">
  <si>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</si>
  <si>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</si>
  <si>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</si>
  <si>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</si>
  <si>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</si>
  <si>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</si>
  <si>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</si>
  <si>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</si>
  <si>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</si>
  <si>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</si>
  <si>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</si>
  <si>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</si>
  <si>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</si>
  <si>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</si>
  <si>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</si>
  <si>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</si>
  <si>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</si>
  <si>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</si>
  <si>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</si>
  <si>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</si>
  <si>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</si>
  <si>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</si>
  <si>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</si>
  <si>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</si>
  <si>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</si>
  <si>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</si>
  <si>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</si>
  <si>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</si>
  <si>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</si>
  <si>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</si>
  <si>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</si>
  <si>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</si>
  <si>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</si>
  <si>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</si>
  <si>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</si>
  <si>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</si>
  <si>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</si>
  <si>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</si>
  <si>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</si>
  <si>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</si>
  <si>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</si>
  <si>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</si>
  <si>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</si>
  <si>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</si>
  <si>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</si>
  <si>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</si>
  <si>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</si>
  <si>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</si>
  <si>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</si>
  <si>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List documents/ reports/ brochures / articles that have been prepared about the project.</t>
  </si>
  <si>
    <t>Cyprus</t>
  </si>
  <si>
    <t>Czech Republic</t>
  </si>
  <si>
    <t>List the Website address (URL) of project.</t>
  </si>
  <si>
    <t>Democratic Republic of the Congo</t>
  </si>
  <si>
    <t>Denmark</t>
  </si>
  <si>
    <t xml:space="preserve">Project contacts:  </t>
  </si>
  <si>
    <t>Djibouti</t>
  </si>
  <si>
    <t>National Project Manager/Coordinator</t>
  </si>
  <si>
    <t>Dominica</t>
  </si>
  <si>
    <t xml:space="preserve">Name: </t>
  </si>
  <si>
    <t>Dominican Republic</t>
  </si>
  <si>
    <t xml:space="preserve">Email: </t>
  </si>
  <si>
    <t>Ecuador</t>
  </si>
  <si>
    <t xml:space="preserve">Date: </t>
  </si>
  <si>
    <t>Egypt</t>
  </si>
  <si>
    <t>El Salvador</t>
  </si>
  <si>
    <t>Equatoral Guinea</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</si>
  <si>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</si>
  <si>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</si>
  <si>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</si>
  <si>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</si>
  <si>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</si>
  <si>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</si>
  <si>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</si>
  <si>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</si>
  <si>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</si>
  <si>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</si>
  <si>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</si>
  <si>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</si>
  <si>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</si>
  <si>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</si>
  <si>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</si>
  <si>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</si>
  <si>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</si>
  <si>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</si>
  <si>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</si>
  <si>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</si>
  <si>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</si>
  <si>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</si>
  <si>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</si>
  <si>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</si>
  <si>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</si>
  <si>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</si>
  <si>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</si>
  <si>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</si>
  <si>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</si>
  <si>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</si>
  <si>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</si>
  <si>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</si>
  <si>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</si>
  <si>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</si>
  <si>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</si>
  <si>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</si>
  <si>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</si>
  <si>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</si>
  <si>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</si>
  <si>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</si>
  <si>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</si>
  <si>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</si>
  <si>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</si>
  <si>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</si>
  <si>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</si>
  <si>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</si>
  <si>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</si>
  <si>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</si>
  <si>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</si>
  <si>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</si>
  <si>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</si>
  <si>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</si>
  <si>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</si>
  <si>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</si>
  <si>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</si>
  <si>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</si>
  <si>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</si>
  <si>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</si>
  <si>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</si>
  <si>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</si>
  <si>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</si>
  <si>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</si>
  <si>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</si>
  <si>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</si>
  <si>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</si>
  <si>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</si>
  <si>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</si>
  <si>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</si>
  <si>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</si>
  <si>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</si>
  <si>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</si>
  <si>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</si>
  <si>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</si>
  <si>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</si>
  <si>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</si>
  <si>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</si>
  <si>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</si>
  <si>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</si>
  <si>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</si>
  <si>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</si>
  <si>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</si>
  <si>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</si>
  <si>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</si>
  <si>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</si>
  <si>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</si>
  <si>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</si>
  <si>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</si>
  <si>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</si>
  <si>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</si>
  <si>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</si>
  <si>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</si>
  <si>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</si>
  <si>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</si>
  <si>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</si>
  <si>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</si>
  <si>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</si>
  <si>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</si>
  <si>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</si>
  <si>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</si>
  <si>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</si>
  <si>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</si>
  <si>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</si>
  <si>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</si>
  <si>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</si>
  <si>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</si>
  <si>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</si>
  <si>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</si>
  <si>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</si>
  <si>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</si>
  <si>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</si>
  <si>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</si>
  <si>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</si>
  <si>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</si>
  <si>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</si>
  <si>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</si>
  <si>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</si>
  <si>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</si>
  <si>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</si>
  <si>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</si>
  <si>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</si>
  <si>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</si>
  <si>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</si>
  <si>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</si>
  <si>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</si>
  <si>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</si>
  <si>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</si>
  <si>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</si>
  <si>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</si>
  <si>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</si>
  <si>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</si>
  <si>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</si>
  <si>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</si>
  <si>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</si>
  <si>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</si>
  <si>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</si>
  <si>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</si>
  <si>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</si>
  <si>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</si>
  <si>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</si>
  <si>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</si>
  <si>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</si>
  <si>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</si>
  <si>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</si>
  <si>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</si>
  <si>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</si>
  <si>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</si>
  <si>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</si>
  <si>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</si>
  <si>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</si>
  <si>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</si>
  <si>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</si>
  <si>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</si>
  <si>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PROJECTED COST</t>
  </si>
  <si>
    <t>PROCUREMENT DATA</t>
  </si>
  <si>
    <t>RISK ASSESMENT</t>
  </si>
  <si>
    <t>For rating definitions please see bottom of page.</t>
  </si>
  <si>
    <t>Please justify your rating.  Outline the positive and negative progress made by the project since it started.  Provide specific recommendations for next steps. . (word limit=500)</t>
  </si>
  <si>
    <t>Highly Satisfactory (HS)</t>
  </si>
  <si>
    <t>Satisfactory (S)</t>
  </si>
  <si>
    <t>Marginally Satisfactory (MS)</t>
  </si>
  <si>
    <t>Unsatisfactory (U)</t>
  </si>
  <si>
    <t>Highly Unsatisfactory (U)</t>
  </si>
  <si>
    <t>Rating</t>
  </si>
  <si>
    <t>IDENTIFIED RISKS</t>
  </si>
  <si>
    <t>Current Status</t>
  </si>
  <si>
    <t>Identified Risk</t>
  </si>
  <si>
    <t>LIST OF CONTRACTS</t>
  </si>
  <si>
    <t>List all contracts related to the project/program with signature dates</t>
  </si>
  <si>
    <t>Agency / Contracted party</t>
  </si>
  <si>
    <t>Contract Type</t>
  </si>
  <si>
    <t>BIDS</t>
  </si>
  <si>
    <t>Submitted Bids</t>
  </si>
  <si>
    <t xml:space="preserve">DISBURSEMENT OF AF GRANT FUNDS </t>
  </si>
  <si>
    <t>Add any comments on AF Grant Funds. (word limit=200)</t>
  </si>
  <si>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</si>
  <si>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</si>
  <si>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</si>
  <si>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</si>
  <si>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t>Link: http://www.adaptation-fund.org/sites/default/files/Results%20Framework%20and%20Baseline%20Guidance%20final.pdf</t>
  </si>
  <si>
    <t>Baseline</t>
  </si>
  <si>
    <t>Project Performance Report (PPR)</t>
  </si>
  <si>
    <t>Indicator</t>
  </si>
  <si>
    <t>Type of Indicator</t>
  </si>
  <si>
    <t>PROJECT Indicators</t>
  </si>
  <si>
    <t>Please provide all indicators being tracked for the project as outlined in the project document</t>
  </si>
  <si>
    <t>Type of Indicator (indicators towards Objectives, Outcomes, etc…)</t>
  </si>
  <si>
    <t>How much of the total AF grant as noted in Project Document plus any project preparation grant has been spent to date?</t>
  </si>
  <si>
    <t>Est. Completion Date</t>
  </si>
  <si>
    <t xml:space="preserve">Implementing Agency  </t>
  </si>
  <si>
    <t xml:space="preserve">RATING ON IMPLEMENTATION PROGRESS </t>
  </si>
  <si>
    <t>Progress on Key Milestones</t>
  </si>
  <si>
    <t>Overall Rating</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</si>
  <si>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</si>
  <si>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</si>
  <si>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</si>
  <si>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</si>
  <si>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</si>
  <si>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</si>
  <si>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</si>
  <si>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</si>
  <si>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</si>
  <si>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</si>
  <si>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</si>
  <si>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</si>
  <si>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</si>
  <si>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</si>
  <si>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</si>
  <si>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</si>
  <si>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</si>
  <si>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Implementing Entity (IE) [name]:</t>
  </si>
  <si>
    <t>Steps Taken to Mitigate Risk</t>
  </si>
  <si>
    <t>Add any comments relevant to risk mitigation (word limit = 500)</t>
  </si>
  <si>
    <t>Progress since inception</t>
  </si>
  <si>
    <t>How have gender considerations been taken into consideration during the reporting period? What have been the lessons learned as a consequence of inclusion of such considerations on project performance or impacts?</t>
  </si>
  <si>
    <t>Mid-term Review Date (if planned):</t>
  </si>
  <si>
    <t>IE-AFB Agreement Signature Date:</t>
  </si>
  <si>
    <t>Implementing Entity</t>
  </si>
  <si>
    <t>Please Provide the Name and Contact information of person(s) reponsible for completeling the Rating section</t>
  </si>
  <si>
    <t>Terminal Evaluation Date:</t>
  </si>
  <si>
    <t>TOTAL</t>
  </si>
  <si>
    <t>Other</t>
  </si>
  <si>
    <t>Target for Project End</t>
  </si>
  <si>
    <t>Period of Report (Dates)</t>
  </si>
  <si>
    <t>Selection Justification for the Winner</t>
  </si>
  <si>
    <t>Contract Value/Amount (USD)</t>
  </si>
  <si>
    <t>Bid Amount (USD)</t>
  </si>
  <si>
    <t>Winning Bid Amount (USD)</t>
  </si>
  <si>
    <t>Remaining Balance</t>
  </si>
  <si>
    <t>Payment to Date</t>
  </si>
  <si>
    <t>CONTRACT &amp; Procurement Method</t>
  </si>
  <si>
    <t>PLANNED EXPENDITURE SCHEDULE</t>
  </si>
  <si>
    <t xml:space="preserve">Results Tracker for Adaptation Fund (AF)  Projects    </t>
  </si>
  <si>
    <t>List ouput and corresponding amount spent for the current reporting period</t>
  </si>
  <si>
    <t>List outputs planned and corresponding projected cost for the upcoming reporting period</t>
  </si>
  <si>
    <r>
      <t xml:space="preserve">ACTUAL CO-FINANCING </t>
    </r>
    <r>
      <rPr>
        <i/>
        <sz val="11"/>
        <color indexed="8"/>
        <rFont val="Times New Roman"/>
        <family val="1"/>
      </rPr>
      <t xml:space="preserve">(If the MTR or TE have not been undertaken this reporting period, DO NOT report on actual co-financing.) </t>
    </r>
  </si>
  <si>
    <t>Please provide information for all contracts over $2,500 USD</t>
  </si>
  <si>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</si>
  <si>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</si>
  <si>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</si>
  <si>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</si>
  <si>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Climate Resilience Measures</t>
  </si>
  <si>
    <t>Concrete Adaptation Interventions</t>
  </si>
  <si>
    <t>What implementation issues/lessons, either positive or negative, affected progress?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</si>
  <si>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</si>
  <si>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</si>
  <si>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</si>
  <si>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</si>
  <si>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</si>
  <si>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</si>
  <si>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</si>
  <si>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t>Please provide the number of  contracts under $2,500, signed during this reporting period:</t>
  </si>
  <si>
    <t>Amount of annual investment income generated from the Adaptation Fund’s grant</t>
  </si>
  <si>
    <t xml:space="preserve">INVESTMENT INCOME </t>
  </si>
  <si>
    <t>Adaptation Fund Strategic Results Framework</t>
  </si>
  <si>
    <t>Project ID</t>
  </si>
  <si>
    <t>Country</t>
  </si>
  <si>
    <t>Region</t>
  </si>
  <si>
    <t>Sector</t>
  </si>
  <si>
    <t>Baseline information</t>
  </si>
  <si>
    <t>Target performance at completion</t>
  </si>
  <si>
    <t>Performance at mid-term</t>
  </si>
  <si>
    <t>Performance at completion</t>
  </si>
  <si>
    <t>Impact: Increased resiliency at the community, national, and regional levels to climate variability and change</t>
  </si>
  <si>
    <r>
      <rPr>
        <b/>
        <u/>
        <sz val="11"/>
        <color theme="1"/>
        <rFont val="Calibri"/>
        <family val="2"/>
        <scheme val="minor"/>
      </rPr>
      <t>Core Indicator</t>
    </r>
    <r>
      <rPr>
        <sz val="11"/>
        <color theme="1"/>
        <rFont val="Calibri"/>
        <family val="2"/>
        <scheme val="minor"/>
      </rPr>
      <t>: No. of beneficiaries</t>
    </r>
  </si>
  <si>
    <t>Total (direct + indirect beneficiaries)</t>
  </si>
  <si>
    <t>Direct beneficiaries supported by the project</t>
  </si>
  <si>
    <t>Indirect beneficiaries supported by the project</t>
  </si>
  <si>
    <t>Total</t>
  </si>
  <si>
    <t>% of female beneficiaries</t>
  </si>
  <si>
    <t>% of Youth beneficiaries</t>
  </si>
  <si>
    <t>Outcome 1: Reduced exposure to climate-related hazards and threats</t>
  </si>
  <si>
    <t>Indicator 1: Relevant threat and hazard information generated and disseminated to stakeholders on a timely basis</t>
  </si>
  <si>
    <t>Number of targeted stakeholders</t>
  </si>
  <si>
    <t>Hazards information generated and disseminated</t>
  </si>
  <si>
    <t>Overall effectiveness</t>
  </si>
  <si>
    <t>% of female targeted</t>
  </si>
  <si>
    <t>Output 1.1 Risk and vulnerability assessments conducted and updated</t>
  </si>
  <si>
    <t>Indicator 1.1: No. of projects/programmes that conduct and update risk and vulnerability assessments</t>
  </si>
  <si>
    <t>No. of projects/programmes that conduct and update risk and vulnerability assessments</t>
  </si>
  <si>
    <t>Scale</t>
  </si>
  <si>
    <t>Status</t>
  </si>
  <si>
    <t>Output 1.2 Targeted population groups covered by adequate risk reduction systems</t>
  </si>
  <si>
    <r>
      <rPr>
        <b/>
        <u/>
        <sz val="11"/>
        <color theme="1"/>
        <rFont val="Calibri"/>
        <family val="2"/>
        <scheme val="minor"/>
      </rPr>
      <t>Core Indicator</t>
    </r>
    <r>
      <rPr>
        <sz val="11"/>
        <color theme="1"/>
        <rFont val="Calibri"/>
        <family val="2"/>
        <scheme val="minor"/>
      </rPr>
      <t xml:space="preserve"> 1.2: No. of Early Warning Systems</t>
    </r>
  </si>
  <si>
    <t>No. of adopted Early Warning Systems</t>
  </si>
  <si>
    <t>Category targeted</t>
  </si>
  <si>
    <t>Hazard</t>
  </si>
  <si>
    <t>Geographical coverage</t>
  </si>
  <si>
    <t>Number of municipalities</t>
  </si>
  <si>
    <t>Outcome 2: Strengthened institutional capacity to reduce risks associated with climate-induced socioeconomic and environmental losses</t>
  </si>
  <si>
    <t>Indicator 2: Capacity of staff to respond to, and mitigate impacts of, climate-related events from targeted institutions increased</t>
  </si>
  <si>
    <t>Number of staff targeted</t>
  </si>
  <si>
    <t>Capacity level</t>
  </si>
  <si>
    <t>Total staff trained</t>
  </si>
  <si>
    <t>% of female staff trained</t>
  </si>
  <si>
    <t>Type</t>
  </si>
  <si>
    <t>Percentage of targeted population applying adaptation measures</t>
  </si>
  <si>
    <t>No. of targeted beneficiaries</t>
  </si>
  <si>
    <t>% of female participants targeted</t>
  </si>
  <si>
    <t>Level of awareness</t>
  </si>
  <si>
    <t>Project/programme sector</t>
  </si>
  <si>
    <t>Geographical scale</t>
  </si>
  <si>
    <t>Response level</t>
  </si>
  <si>
    <t>Targeted asset</t>
  </si>
  <si>
    <t>Changes in asset (quantitative or qualitative)</t>
  </si>
  <si>
    <t>Number of services</t>
  </si>
  <si>
    <t>Outcome 5: Increased ecosystem resilience in response to climate change and variability-induced stress</t>
  </si>
  <si>
    <t>Indicator 5: Ecosystem services and natural resource assets maintained or improved under climate change and variability-induced stress</t>
  </si>
  <si>
    <t>Natural resource improvement level</t>
  </si>
  <si>
    <t>Output 5: Vulnerable ecosystem services and natural resource assets strengthned in response to climate change impacts, including variability</t>
  </si>
  <si>
    <r>
      <rPr>
        <b/>
        <u/>
        <sz val="11"/>
        <color theme="1"/>
        <rFont val="Calibri"/>
        <family val="2"/>
        <scheme val="minor"/>
      </rPr>
      <t>Core Indicator</t>
    </r>
    <r>
      <rPr>
        <sz val="11"/>
        <color theme="1"/>
        <rFont val="Calibri"/>
        <family val="2"/>
        <scheme val="minor"/>
      </rPr>
      <t xml:space="preserve"> 5.1: Natural Assets protected or rehabilitated</t>
    </r>
  </si>
  <si>
    <t>Natural asset or Ecosystem (type)</t>
  </si>
  <si>
    <t>Total number of natural assets or ecosystems protected/rehabilitated</t>
  </si>
  <si>
    <t>Unit</t>
  </si>
  <si>
    <t>Effectiveness of protection/rehabilitation</t>
  </si>
  <si>
    <t>Targeted performance at completion</t>
  </si>
  <si>
    <t>No. of targeted households</t>
  </si>
  <si>
    <t>% of female headed households</t>
  </si>
  <si>
    <t>Improvement level</t>
  </si>
  <si>
    <t>% increase in income level vis-à-vis baseline</t>
  </si>
  <si>
    <t>Alternate Source</t>
  </si>
  <si>
    <t>Number of Assets</t>
  </si>
  <si>
    <t>Type of Assets</t>
  </si>
  <si>
    <t>Adaptation strategy</t>
  </si>
  <si>
    <r>
      <t xml:space="preserve">Number of households </t>
    </r>
    <r>
      <rPr>
        <i/>
        <sz val="9"/>
        <color theme="1"/>
        <rFont val="Calibri"/>
        <family val="2"/>
        <scheme val="minor"/>
      </rPr>
      <t>(total number in the project area)</t>
    </r>
  </si>
  <si>
    <t>Income source</t>
  </si>
  <si>
    <t>Income level (USD)</t>
  </si>
  <si>
    <t>Outcome 7: Improved policies and regulations that promote and enforce resilience measures</t>
  </si>
  <si>
    <t>Indicator 7: Climate change priorities are integrated into national development strategy</t>
  </si>
  <si>
    <t>Integration level</t>
  </si>
  <si>
    <t>Output 7:Improved integration of climate-resilience strategies into country development plans</t>
  </si>
  <si>
    <t>Indicator 7.1: No. of policies introduced or adjusted to address climate change risks</t>
  </si>
  <si>
    <t>No. of Policies introduced or adjusted</t>
  </si>
  <si>
    <t>Indicator 7.2: No. of targeted development strategies with incorporated climate change priorities enforced</t>
  </si>
  <si>
    <t>No. of Development strategies</t>
  </si>
  <si>
    <t>Regulation</t>
  </si>
  <si>
    <t>Effectiveness</t>
  </si>
  <si>
    <t>Glacier lake outburst flood</t>
  </si>
  <si>
    <t>Inland flooding</t>
  </si>
  <si>
    <t>fr</t>
  </si>
  <si>
    <t>biological assets</t>
  </si>
  <si>
    <t>Company policy</t>
  </si>
  <si>
    <t>5: Fully enforced (All elements implemented)</t>
  </si>
  <si>
    <t>Salinization</t>
  </si>
  <si>
    <t>Decrease</t>
  </si>
  <si>
    <t>land</t>
  </si>
  <si>
    <t>Communication &amp; Information policy</t>
  </si>
  <si>
    <t>4: Enforced (Most elements implemented)</t>
  </si>
  <si>
    <t>Drought</t>
  </si>
  <si>
    <t>Same</t>
  </si>
  <si>
    <t>water areas</t>
  </si>
  <si>
    <t>Defense policy</t>
  </si>
  <si>
    <t>3: Partially enforced (Some elements implemented)</t>
  </si>
  <si>
    <t>Wind</t>
  </si>
  <si>
    <t>subsoil assets</t>
  </si>
  <si>
    <t>increased adpative capacity</t>
  </si>
  <si>
    <t>Domestic policy</t>
  </si>
  <si>
    <t>2: Partially not enforced (Most elements not implemented)</t>
  </si>
  <si>
    <t>Agribusiness</t>
  </si>
  <si>
    <t>Coastal flooding</t>
  </si>
  <si>
    <t>air</t>
  </si>
  <si>
    <t>achieved</t>
  </si>
  <si>
    <t>Economic policy</t>
  </si>
  <si>
    <t>1: Not enforced (No elements implemented)</t>
  </si>
  <si>
    <t>Agricultural-related</t>
  </si>
  <si>
    <t>Financial capital</t>
  </si>
  <si>
    <t>Storm surge</t>
  </si>
  <si>
    <t>Please choose</t>
  </si>
  <si>
    <t>enhanced level of protection</t>
  </si>
  <si>
    <t>Education policy</t>
  </si>
  <si>
    <t>Agriculture</t>
  </si>
  <si>
    <t>Human capital</t>
  </si>
  <si>
    <t>Hurricane</t>
  </si>
  <si>
    <t>Selected</t>
  </si>
  <si>
    <t>Aquaculture</t>
  </si>
  <si>
    <t>Physical capital</t>
  </si>
  <si>
    <t>Not relevant</t>
  </si>
  <si>
    <t>5: All (Fully integrated)</t>
  </si>
  <si>
    <t>Construction/repairing business</t>
  </si>
  <si>
    <t>Social capital</t>
  </si>
  <si>
    <t>4: Most</t>
  </si>
  <si>
    <t>Cultivation</t>
  </si>
  <si>
    <t>Natural capital</t>
  </si>
  <si>
    <t>3: Some</t>
  </si>
  <si>
    <t>Fishing</t>
  </si>
  <si>
    <t>Personal capital</t>
  </si>
  <si>
    <t>Select</t>
  </si>
  <si>
    <t>5: All</t>
  </si>
  <si>
    <t>Community</t>
  </si>
  <si>
    <t>2: Most not integrated</t>
  </si>
  <si>
    <t>Forestry</t>
  </si>
  <si>
    <t>Adaptation strategies</t>
  </si>
  <si>
    <t>4: Almost all</t>
  </si>
  <si>
    <t>Private</t>
  </si>
  <si>
    <t>Multi-community</t>
  </si>
  <si>
    <t>1: None</t>
  </si>
  <si>
    <t>Handicrafts</t>
  </si>
  <si>
    <t>3: Half</t>
  </si>
  <si>
    <t>Public</t>
  </si>
  <si>
    <t>Departmental</t>
  </si>
  <si>
    <t>Coastal management</t>
  </si>
  <si>
    <t>Livestock production</t>
  </si>
  <si>
    <t>2: Some</t>
  </si>
  <si>
    <t>NGO</t>
  </si>
  <si>
    <t>National</t>
  </si>
  <si>
    <t>Disaster risk reduction</t>
  </si>
  <si>
    <t>Manufacturing</t>
  </si>
  <si>
    <t>5: Very high improvement</t>
  </si>
  <si>
    <t>Established</t>
  </si>
  <si>
    <t>Food security</t>
  </si>
  <si>
    <t>other</t>
  </si>
  <si>
    <t>4: High improvement</t>
  </si>
  <si>
    <t>Maintained</t>
  </si>
  <si>
    <t xml:space="preserve">Health </t>
  </si>
  <si>
    <t>Services</t>
  </si>
  <si>
    <t>Regional</t>
  </si>
  <si>
    <t>3: Moderate improvement</t>
  </si>
  <si>
    <t>Improved</t>
  </si>
  <si>
    <t>Urban development</t>
  </si>
  <si>
    <t>Tourism-related</t>
  </si>
  <si>
    <t>Local</t>
  </si>
  <si>
    <t>2: Limited improvement</t>
  </si>
  <si>
    <t>Water management</t>
  </si>
  <si>
    <t>Trading</t>
  </si>
  <si>
    <t>1: No improvement</t>
  </si>
  <si>
    <t>Multi-sector</t>
  </si>
  <si>
    <t>1 -generated information is irrelevant, and neither the stakeholders reached nor the timeframe managed were achieved</t>
  </si>
  <si>
    <t>1: No info transferred on time</t>
  </si>
  <si>
    <t>4: High capacity</t>
  </si>
  <si>
    <t>5: Fully aware</t>
  </si>
  <si>
    <t>5: Highly responsive (All defined elements )</t>
  </si>
  <si>
    <t>5: Fully improved</t>
  </si>
  <si>
    <t>Roads</t>
  </si>
  <si>
    <t>5: Very effective</t>
  </si>
  <si>
    <t>2 -the existence of some challenge in any of the three aspects of the indicator (generation of dissemination, stakeholders reached or timeframe managed)</t>
  </si>
  <si>
    <t>2: Somewhat info transferred</t>
  </si>
  <si>
    <t>3: Medium capacity</t>
  </si>
  <si>
    <t>4: Mostly aware</t>
  </si>
  <si>
    <t>4: Mostly responsive (Most defined elements)</t>
  </si>
  <si>
    <t>4: Mostly Improved</t>
  </si>
  <si>
    <t>Gov Buildings</t>
  </si>
  <si>
    <t>4: Effective</t>
  </si>
  <si>
    <t>3 -relevant information is generated and disseminated to all identified stakeholders on timely basis</t>
  </si>
  <si>
    <t>3: Info transferred on time</t>
  </si>
  <si>
    <t>2: Low capacity</t>
  </si>
  <si>
    <t>3: Partially aware</t>
  </si>
  <si>
    <t>3: Moderately responsive (Some defined elements)</t>
  </si>
  <si>
    <t>3: Moderately improved</t>
  </si>
  <si>
    <t>Causeways</t>
  </si>
  <si>
    <t>3: Moderately effective</t>
  </si>
  <si>
    <t>1: No capacity</t>
  </si>
  <si>
    <t>2: Partially not aware</t>
  </si>
  <si>
    <t>2: Partially responsive (Lacks most elements)</t>
  </si>
  <si>
    <t>2: Somewhat improved</t>
  </si>
  <si>
    <t>Airports</t>
  </si>
  <si>
    <t>2: Partially effective</t>
  </si>
  <si>
    <t>1: Aware of neither</t>
  </si>
  <si>
    <t>1: Non responsive (Lacks all elements )</t>
  </si>
  <si>
    <t>1: Not improved</t>
  </si>
  <si>
    <t>Schools</t>
  </si>
  <si>
    <t>1: Ineffective</t>
  </si>
  <si>
    <t>ha protected</t>
  </si>
  <si>
    <t>Training Centres</t>
  </si>
  <si>
    <t>ha rehabilitated</t>
  </si>
  <si>
    <t>Monitoring/Forecasting capacity</t>
  </si>
  <si>
    <t>Hospitals</t>
  </si>
  <si>
    <t>km protected</t>
  </si>
  <si>
    <t>Policy/regulatory reform</t>
  </si>
  <si>
    <t>Drinking water systems</t>
  </si>
  <si>
    <t>km rehabilitated</t>
  </si>
  <si>
    <t>1: Risk knowledge</t>
  </si>
  <si>
    <t>1: No plans conducted or updated</t>
  </si>
  <si>
    <t>Capacity development</t>
  </si>
  <si>
    <t>2: Monitoring and warning service</t>
  </si>
  <si>
    <t>2: Undertaking or updating of assessments in progress</t>
  </si>
  <si>
    <t>Sustainable forest management</t>
  </si>
  <si>
    <t>3: Dissemination and communication</t>
  </si>
  <si>
    <t>3: Risk and vulnterability assessments completed or updated</t>
  </si>
  <si>
    <t>Strengthening infrastructure</t>
  </si>
  <si>
    <r>
      <t xml:space="preserve">1: Health and Social Infrastructure </t>
    </r>
    <r>
      <rPr>
        <i/>
        <sz val="11"/>
        <color theme="1"/>
        <rFont val="Calibri"/>
        <family val="2"/>
        <scheme val="minor"/>
      </rPr>
      <t>(developed/improved)</t>
    </r>
  </si>
  <si>
    <t>Forests</t>
  </si>
  <si>
    <t>4: Response capability</t>
  </si>
  <si>
    <t>Supporting livelihoods</t>
  </si>
  <si>
    <r>
      <t xml:space="preserve">2: Physical asset </t>
    </r>
    <r>
      <rPr>
        <i/>
        <sz val="11"/>
        <color theme="1"/>
        <rFont val="Calibri"/>
        <family val="2"/>
        <scheme val="minor"/>
      </rPr>
      <t>(produced/improved/strenghtened)</t>
    </r>
  </si>
  <si>
    <t>Mangroves</t>
  </si>
  <si>
    <t>Mangrove reforestation</t>
  </si>
  <si>
    <t>Coasts</t>
  </si>
  <si>
    <t>From 0 to 0.5%</t>
  </si>
  <si>
    <t>Energy policy</t>
  </si>
  <si>
    <t>Coastal drainage and infrastructure</t>
  </si>
  <si>
    <t>Rangelands</t>
  </si>
  <si>
    <t>From 0.5 to 1%</t>
  </si>
  <si>
    <t>Environmental policy</t>
  </si>
  <si>
    <t>Irrigation system</t>
  </si>
  <si>
    <t>Cultivated land/Agricultural land</t>
  </si>
  <si>
    <t>From 1% to 5%</t>
  </si>
  <si>
    <t>Foreign policy</t>
  </si>
  <si>
    <t>Community-based adaptation</t>
  </si>
  <si>
    <t>Catchment area/Watershed/Aquifer</t>
  </si>
  <si>
    <t>From 5% to 10%</t>
  </si>
  <si>
    <t>Health policy</t>
  </si>
  <si>
    <t>Erosion control</t>
  </si>
  <si>
    <t>Protected areas/National parks</t>
  </si>
  <si>
    <t>From 10% to 20%</t>
  </si>
  <si>
    <t>Housing policy</t>
  </si>
  <si>
    <t>Soil water conservation</t>
  </si>
  <si>
    <t>From 20% to 30%</t>
  </si>
  <si>
    <t>Human resource policies</t>
  </si>
  <si>
    <t>Microfinance</t>
  </si>
  <si>
    <t>From 30% to 40%</t>
  </si>
  <si>
    <t>Information policy</t>
  </si>
  <si>
    <t>Special Program for women</t>
  </si>
  <si>
    <t>From 40% to 50%</t>
  </si>
  <si>
    <t>Macroeconomic policy</t>
  </si>
  <si>
    <t>Livelihoods</t>
  </si>
  <si>
    <t>Above 50%</t>
  </si>
  <si>
    <t>Monetary policy</t>
  </si>
  <si>
    <t>Water storage</t>
  </si>
  <si>
    <t>Population policy</t>
  </si>
  <si>
    <t>ICT and information dissemination</t>
  </si>
  <si>
    <t>Private policy</t>
  </si>
  <si>
    <t>Public policy</t>
  </si>
  <si>
    <t>Science policy</t>
  </si>
  <si>
    <t>Social policy</t>
  </si>
  <si>
    <t>3- relevant information is generated and disseminated to all identified stakeholders on timely basis</t>
  </si>
  <si>
    <t>Transportation policy</t>
  </si>
  <si>
    <t>describe</t>
  </si>
  <si>
    <t>Urban policy</t>
  </si>
  <si>
    <t>2- the existence of some challenge in any of the three aspects of the indicator</t>
  </si>
  <si>
    <t>Water policy</t>
  </si>
  <si>
    <t>Other policy</t>
  </si>
  <si>
    <t>1- generated information is irrelevant and neither the stakeholders reached nor the timeframe managed were achieved</t>
  </si>
  <si>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</si>
  <si>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t>MIE</t>
  </si>
  <si>
    <t>RIE</t>
  </si>
  <si>
    <t>NIE</t>
  </si>
  <si>
    <t>Asia-Pacific</t>
  </si>
  <si>
    <t>Latin America and Caribbean</t>
  </si>
  <si>
    <t>Africa</t>
  </si>
  <si>
    <t>Eastern Europe</t>
  </si>
  <si>
    <t>Afghanistan, Islamic Rep. of</t>
  </si>
  <si>
    <t>Armenia</t>
  </si>
  <si>
    <t>Antigua and Barbuda</t>
  </si>
  <si>
    <t>Azerbaijan</t>
  </si>
  <si>
    <t>Burundi</t>
  </si>
  <si>
    <t>Benin</t>
  </si>
  <si>
    <t>Burkina Faso</t>
  </si>
  <si>
    <t>Bangladesh</t>
  </si>
  <si>
    <t>Bulgaria</t>
  </si>
  <si>
    <t>Bahrain</t>
  </si>
  <si>
    <t>Bahamas, The</t>
  </si>
  <si>
    <t>Bosnia and Herzegovina</t>
  </si>
  <si>
    <t>Belarus</t>
  </si>
  <si>
    <t>Belize</t>
  </si>
  <si>
    <t>Bolivia</t>
  </si>
  <si>
    <t>Brazil</t>
  </si>
  <si>
    <t>Barbados</t>
  </si>
  <si>
    <t>Bhutan</t>
  </si>
  <si>
    <t>Botswana</t>
  </si>
  <si>
    <t>Central African Republic</t>
  </si>
  <si>
    <t>Chile</t>
  </si>
  <si>
    <t>China, People's Republic of</t>
  </si>
  <si>
    <t>Cote d'Ivoire</t>
  </si>
  <si>
    <t>Cameroon</t>
  </si>
  <si>
    <t>Congo, Dem. Rep. of</t>
  </si>
  <si>
    <t>Congo, Republic of</t>
  </si>
  <si>
    <t>Cook Islands</t>
  </si>
  <si>
    <t>Colombia</t>
  </si>
  <si>
    <t>Comoros</t>
  </si>
  <si>
    <t>Cape Verde</t>
  </si>
  <si>
    <t>Costa Rica</t>
  </si>
  <si>
    <t>Cuba</t>
  </si>
  <si>
    <t>Micronesia, Fed. States of</t>
  </si>
  <si>
    <t>Gabon</t>
  </si>
  <si>
    <t>Gambia, The</t>
  </si>
  <si>
    <t>Guinea-Bissau</t>
  </si>
  <si>
    <t>Equatorial Guinea</t>
  </si>
  <si>
    <t>Croatia</t>
  </si>
  <si>
    <t>Iran, Islamic Republic of</t>
  </si>
  <si>
    <t>Kyrgyz Republic</t>
  </si>
  <si>
    <t>Cambodia</t>
  </si>
  <si>
    <t>Korea, Republic of</t>
  </si>
  <si>
    <t>Lao People's Democratic Republic</t>
  </si>
  <si>
    <t>Libya</t>
  </si>
  <si>
    <t>Moldova</t>
  </si>
  <si>
    <t>Macedonia, former Yugoslav Republic of</t>
  </si>
  <si>
    <t>Niue</t>
  </si>
  <si>
    <t>Korea, Dem. People's Rep. of</t>
  </si>
  <si>
    <t>Slovak Republic</t>
  </si>
  <si>
    <t>Chad</t>
  </si>
  <si>
    <t>Tanzania</t>
  </si>
  <si>
    <t>Venezuela</t>
  </si>
  <si>
    <t>Vietnam</t>
  </si>
  <si>
    <t>Yemen, Republic of</t>
  </si>
  <si>
    <r>
      <rPr>
        <b/>
        <sz val="12"/>
        <color indexed="8"/>
        <rFont val="Times New Roman"/>
        <family val="1"/>
      </rPr>
      <t>Important:</t>
    </r>
    <r>
      <rPr>
        <sz val="12"/>
        <color indexed="8"/>
        <rFont val="Times New Roman"/>
        <family val="1"/>
      </rPr>
      <t xml:space="preserve"> Please read the following guidance document (also posted on the Adaptation Fund website) before entering your data </t>
    </r>
  </si>
  <si>
    <t>Type of implementing entity</t>
  </si>
  <si>
    <r>
      <t>Programme Support for Climate Change Adaptation in</t>
    </r>
    <r>
      <rPr>
        <sz val="12"/>
        <color rgb="FF000000"/>
        <rFont val="Times New Roman"/>
        <family val="1"/>
      </rPr>
      <t xml:space="preserve"> </t>
    </r>
    <r>
      <rPr>
        <sz val="11"/>
        <color theme="1"/>
        <rFont val="Times New Roman"/>
        <family val="1"/>
      </rPr>
      <t>the vulnerable regions of Mopti and Timbuktu</t>
    </r>
  </si>
  <si>
    <t>www.pacvmt-mali.org</t>
  </si>
  <si>
    <t>Boubacar Sidiki DEMBELE</t>
  </si>
  <si>
    <t xml:space="preserve">boubacarsdembele@gmail.com </t>
  </si>
  <si>
    <t>United Nations Development Programme (UNDP)</t>
  </si>
  <si>
    <t xml:space="preserve">Abdoulaye.Bayoko@undp.org </t>
  </si>
  <si>
    <t>Environment and Sustainable Development Agency (AEDD)</t>
  </si>
  <si>
    <t>aedd@enironnement.gov.ml</t>
  </si>
  <si>
    <t xml:space="preserve">United Nations Development Programme (UNDP) </t>
  </si>
  <si>
    <t xml:space="preserve">UNDP as Multilateral Implementing Entity </t>
  </si>
  <si>
    <t>PNUD</t>
  </si>
  <si>
    <t>Boubacar Sidiki Dembélé</t>
  </si>
  <si>
    <t>boubacarsdembele@gmail.com</t>
  </si>
  <si>
    <t>Financial information:  cumulative from project start to 4 March 2017</t>
  </si>
  <si>
    <t>Estimated cumulative total disbursement as of 4 March 2016</t>
  </si>
  <si>
    <t>Functional waterways and channels increased by about 40 %</t>
  </si>
  <si>
    <t>Only about 15% of the waterways and channels are functional</t>
  </si>
  <si>
    <t>Currently about 50 km of the water channels are cleared</t>
  </si>
  <si>
    <t xml:space="preserve">There are presently few market gardens and no community fish farms </t>
  </si>
  <si>
    <t>Number of tree nurseries of local tree species established in each local communities</t>
  </si>
  <si>
    <t xml:space="preserve">Few communities benefit from community managed tree nurseries </t>
  </si>
  <si>
    <t>100 local councilors from 20 councils are trained in institutional management of climate change</t>
  </si>
  <si>
    <t>There are currently no local councilors trained to enhance their institutional capacity to adapt to climate change</t>
  </si>
  <si>
    <t>A poor collaboration between programme partners</t>
  </si>
  <si>
    <t xml:space="preserve">A poor understanding of the objectives by the programme team </t>
  </si>
  <si>
    <t>Low mobilization of the target group caused by a poor understanding of climate change issues</t>
  </si>
  <si>
    <t>Lack of sufficiently qualified partners</t>
  </si>
  <si>
    <t xml:space="preserve">At least 100 community nurseries (5 per community) established </t>
  </si>
  <si>
    <t>20 local community plans will be developed to include climate change management</t>
  </si>
  <si>
    <t>4 March 2016 to 4 March 2017</t>
  </si>
  <si>
    <t>04 March 2016</t>
  </si>
  <si>
    <t>March 2017</t>
  </si>
  <si>
    <t>Boureima CAMARA</t>
  </si>
  <si>
    <t>abdoulaye.bayoko@undp.org</t>
  </si>
  <si>
    <t>Abdoulaye BAYOKO</t>
  </si>
  <si>
    <t>% increase in functional waterways and channels in the targeted communes</t>
  </si>
  <si>
    <t xml:space="preserve">Km increase of cleared water channel  </t>
  </si>
  <si>
    <t>Number of local official trained in institutional management of climate change</t>
  </si>
  <si>
    <t>bouricamara@gmail.com, Tel: +22366805756</t>
  </si>
  <si>
    <t>Target performance at completion   Performance de la cible à la fin</t>
  </si>
  <si>
    <t>Performance at completion Performance à la fin</t>
  </si>
  <si>
    <t>2: Physical asset (produced/improved/strenghtened)</t>
  </si>
  <si>
    <t xml:space="preserve">Indicator 2.1.1: No. of staff trained to respond to, and mitigate impacts of, climate-related events </t>
  </si>
  <si>
    <t xml:space="preserve">Indicator 2.1.2: No. of targeted institutions with increased capacity to minimize exposure to climate variability risks  </t>
  </si>
  <si>
    <t xml:space="preserve">Output 2.1 Strengthened capacity of national and sub-national centres and networks to respond rapidly to extreme weather events </t>
  </si>
  <si>
    <t xml:space="preserve">Outcome 3: Strengthened awareness and owernship of adaptation and climate risk reduction processes     </t>
  </si>
  <si>
    <t xml:space="preserve">Indicator 3.1: Increase in application of appropriate adaptation responses    </t>
  </si>
  <si>
    <t xml:space="preserve">Output 3: Targeted population groups participating in adaptation and risk reduction awareness activities   </t>
  </si>
  <si>
    <t xml:space="preserve">Indicator 3.1.1: Percentage of targeted population awareness of predicted adverse impacts of climate change, and of appropriate   </t>
  </si>
  <si>
    <t xml:space="preserve">Percentage of targeted population applying adaptation measures </t>
  </si>
  <si>
    <t xml:space="preserve">Indicator 4.1: Increased responsiveness of development sector services to evolving needs from changing and variable climate  </t>
  </si>
  <si>
    <r>
      <rPr>
        <b/>
        <u/>
        <sz val="11"/>
        <color theme="1"/>
        <rFont val="Calibri"/>
        <family val="2"/>
        <scheme val="minor"/>
      </rPr>
      <t>Core Indicator</t>
    </r>
    <r>
      <rPr>
        <sz val="11"/>
        <color theme="1"/>
        <rFont val="Calibri"/>
        <family val="2"/>
        <scheme val="minor"/>
      </rPr>
      <t xml:space="preserve"> 4.2: Assets produced, developed, improved or strengthened  </t>
    </r>
  </si>
  <si>
    <t xml:space="preserve">Outcome 4: Increased adaptive capacity within relevant development sector services and infrastructure assets   </t>
  </si>
  <si>
    <t xml:space="preserve">Indicator 4.1.1: No. and type of development sector services to respond to new conditions resulting from climate variability and change    </t>
  </si>
  <si>
    <t xml:space="preserve">Output 4: Vulnerable development sector services and infrastructure assets strengthened in response to climate change impacts, including variability   </t>
  </si>
  <si>
    <t xml:space="preserve">Outcome 6: Diversified and strengthened livelihoods and sources of income for vulnerable people in targeted areas   Résultat </t>
  </si>
  <si>
    <t xml:space="preserve">Indicator 6.2: Increase in targeted population's sustained climate-resilient alternative livelihoods   </t>
  </si>
  <si>
    <t xml:space="preserve">Output 6 Targeted individual and community livelihood strategies strengthened in relation to climate change impacts, including variability    </t>
  </si>
  <si>
    <t xml:space="preserve">Indicator 6.1.1: No. and type of adaptation assets created or strengthened in support of individual or community livelihood strategies  </t>
  </si>
  <si>
    <r>
      <rPr>
        <b/>
        <u/>
        <sz val="11"/>
        <color theme="1"/>
        <rFont val="Calibri"/>
        <family val="2"/>
        <scheme val="minor"/>
      </rPr>
      <t>Core Indicator</t>
    </r>
    <r>
      <rPr>
        <sz val="11"/>
        <color theme="1"/>
        <rFont val="Calibri"/>
        <family val="2"/>
        <scheme val="minor"/>
      </rPr>
      <t xml:space="preserve"> 6.1.2: Increased income, or avoided decrease in income   </t>
    </r>
  </si>
  <si>
    <t>1 offer</t>
  </si>
  <si>
    <t>3 offers</t>
  </si>
  <si>
    <t xml:space="preserve">1 offer </t>
  </si>
  <si>
    <t>Number of PDESC revised in  including climate change management</t>
  </si>
  <si>
    <t>Just about 6 PDESC currently include climate change management</t>
  </si>
  <si>
    <t xml:space="preserve">Indicator 6.1: Increase in households and communities having more secure access to livelihood assets   </t>
  </si>
  <si>
    <t>100 km increase of cleared water channel</t>
  </si>
  <si>
    <t>At least 100 dry season gardening schemes for women, and 20 community fish farms established</t>
  </si>
  <si>
    <t xml:space="preserve">Number of dry season market gardens managed by women, and community fish farms established </t>
  </si>
  <si>
    <t>30/03/2015</t>
  </si>
  <si>
    <t>81072 (PIMS 4789)</t>
  </si>
  <si>
    <t>Indicators towards Outcome 1</t>
  </si>
  <si>
    <t>Indicators towards Outcome 2</t>
  </si>
  <si>
    <t>Indicators towards Outcome 3</t>
  </si>
  <si>
    <t>December 2017</t>
  </si>
  <si>
    <t>March 2018</t>
  </si>
  <si>
    <t>March 2019</t>
  </si>
  <si>
    <t>N/A</t>
  </si>
  <si>
    <t>The total co-financing as stated in the project document and realized to date is estimated at US$ 217,519</t>
  </si>
  <si>
    <t xml:space="preserve">Contract N° 000004 related to baseline studies in Mopti </t>
  </si>
  <si>
    <t>Signature Date</t>
  </si>
  <si>
    <t>Contrat N° 0000032 for baseline studies in Timbuctu</t>
  </si>
  <si>
    <t>Direction Régionale des Eaux et Forêts,  Regional Headquarters in Mopti (Mopti Game and Wildlife Department Regional Headquarters)</t>
  </si>
  <si>
    <t xml:space="preserve">  4 technical and  financial  offers </t>
  </si>
  <si>
    <t xml:space="preserve">Contract for baseline studies in Mopti Region </t>
  </si>
  <si>
    <t xml:space="preserve">Cheapest Offer and most qualified in training and Agroforestry </t>
  </si>
  <si>
    <t>List all bids for each contract signed with date of open call and winning bid</t>
  </si>
  <si>
    <t>Cheapest Offer and highest expertise in the development of projects baseline studies</t>
  </si>
  <si>
    <t>DREF-Mopti is a State structure specialized in Environment and represented in all the communes of the Mopti Region. It also hosts the project Focal Point in Environment for Mopti.</t>
  </si>
  <si>
    <t xml:space="preserve">Delays in project inception impacts the achievment of the outputs and outcomes and reduces the scope to deliver the project as outlined in proposal </t>
  </si>
  <si>
    <t xml:space="preserve">8 channels studied and one enterprise selected for the realization of 2 channels in Mopti Region </t>
  </si>
  <si>
    <t xml:space="preserve">10.39 kms channel studied and field works to start by mid- April 2017                                                                        </t>
  </si>
  <si>
    <t>14 market gardens covering 28 ha have been studied and the installation of 16 ha will start by mid-April 2017.</t>
  </si>
  <si>
    <t>8 communal and central nursery sites have been identified to be prepared in May 2017 and 159 nurses were identified to benefit from the training by "Direction Régionale des Eaux et Forêts, Mopti". After the training, each nursery will benefit from a watering can and 200 pots to start the production of plants</t>
  </si>
  <si>
    <t>After the training of the elected officials, the project is planning to support PDESC revision and development as from third term 2017.</t>
  </si>
  <si>
    <t>For more clarity and accuracy, the project is seeking the reformulation of the target  "Double the renewable water resources in the regions" to "Functional waterways and channels increased by about 40 %" and indicator 1  "Functional waterways and channels increased by about 40 %" replaced as "% increase in functional waterways and channels in the targeted communes". The same, for indicator 2, replaced by  "Km increase of cleared water channel" to be in line with the target set in the project document.</t>
  </si>
  <si>
    <t xml:space="preserve">Insecurity, characterized by high risk of agression, killing and kidnaping, limited or prevented the project team movements in some communes of Mopti and Timbuctu. The project has been assisted by MINUSMA in supplying useful information on security situation in the target communes for each mission in the field. In such a situation, local auhorities should provide assistance, especially the elected officials to secure the movements of various actors and to relay useful infomation for the planning and implementation of the activities. </t>
  </si>
  <si>
    <t>YES a delay has been noticed. The main causes identified are: (i) the delay in quaterly disbursements due to the UNDP processing procedures and the  slow and cumbersome refunding requests treatment and cheques issuance with AEDD; (ii) the systematic delay in signing protocol agreement with  "Direction Générale des Marchés Publics de l'Etat"; (iii) uncertain security situation in some communes in the Programme catchment area                                                                                       Corrective measues were undertaken: a) the meeting of the project coordinator with UNDP and MEADD; b) synergy with OMVF in Timbuctu for the overdigging of channels, c) collaboration with MINUSMA and Local Authorities for the travels of the project team in the field.</t>
  </si>
  <si>
    <t>Gender consideration started with the identification of activities that could be managed by women, especially market gardening, processing and storage of vegetables; Cultivar Seed and livestock spieces selection. The impacts will be visible from 2017, after the infrastructures and other investments have been made</t>
  </si>
  <si>
    <t xml:space="preserve">The main objective of the programme is to increase the resilience of vulnerable communities and their adaptive capacity to climate change in the Regions of Mopti and Timbuctu including the Faguibine system zone. The programme has three components with the following specific outcomes:
Component 1: Enhanced water control measures in vulnerable water buffer zones.
Outcome:  Increased climate change resilience of local water systems in Mopti and Timbuctu Regions.
Component 2: Resilience in subsistence livelihoods of vulnerable communities.
Outcome:  The production of local livelihood systems such as agriculture, fisheries, livestock, and forest enhanced under climate change 
Component 3: Capacity-building and knowledge generation for adaptation
Outcome: Enhanced capacity of local institutions and of communities to better adapt to climate change. </t>
  </si>
  <si>
    <r>
      <rPr>
        <b/>
        <sz val="10"/>
        <color indexed="8"/>
        <rFont val="Times New Roman"/>
        <family val="1"/>
      </rPr>
      <t xml:space="preserve">Reports:
•  </t>
    </r>
    <r>
      <rPr>
        <sz val="10"/>
        <color indexed="8"/>
        <rFont val="Times New Roman"/>
        <family val="1"/>
      </rPr>
      <t xml:space="preserve">Report of the Launching workshop
• Quarterly and annuel Reports to UNDP CO (Progress Report/Financial Reports/Quarterly Work Plan/Annual Work Plan) 
•  Report of the Steering Committee 
• Background situation of the Programme.             </t>
    </r>
    <r>
      <rPr>
        <b/>
        <sz val="10"/>
        <color indexed="8"/>
        <rFont val="Times New Roman"/>
        <family val="1"/>
      </rPr>
      <t xml:space="preserve">                                                                                                                                                         • </t>
    </r>
    <r>
      <rPr>
        <sz val="10"/>
        <color indexed="8"/>
        <rFont val="Times New Roman"/>
        <family val="1"/>
      </rPr>
      <t xml:space="preserve">Creation of the project Website       </t>
    </r>
    <r>
      <rPr>
        <b/>
        <sz val="10"/>
        <color indexed="8"/>
        <rFont val="Times New Roman"/>
        <family val="1"/>
      </rPr>
      <t xml:space="preserve">                                                                                                                                                                                                                                                                                       </t>
    </r>
  </si>
  <si>
    <t>Under the in kind co-financing of the Government of Mali, a building was made available for the project team. The Government also bears the cost of electricity, water and security services.This contribution to date is estimated at US$ 125,000.
UNDP cash co-financing is estimated at US$ 92,519</t>
  </si>
  <si>
    <t>MoU N° 01/2017for the training of 159 tree nurses in 8 communes in Mopti</t>
  </si>
  <si>
    <t>Memorandum of Understanding (MoU) N° 000005 for data collection for baseline studies in 11 communes in Timbuctu</t>
  </si>
  <si>
    <t xml:space="preserve">Cheapest Offer and Highest Experience in the development of projects baseline studies </t>
  </si>
  <si>
    <t>OMVF is a State structure operating within the Faguibine catchment Area. DespiteTimbuctu's  landlocked location and security situation, this structure remains active in the area, making it a highly valuable partnership. In addition, they benefit from the security support from MINUSMA (Security Mission of the United Nations in Mali)</t>
  </si>
  <si>
    <t>Armed conflict that has recently escalated and engulfed the Northern region of Mali</t>
  </si>
  <si>
    <r>
      <rPr>
        <sz val="11"/>
        <rFont val="Times New Roman"/>
        <family val="1"/>
      </rPr>
      <t>The project catchment area has observed respite but sporadic armed bandit attaks still threaten some communes. However, the project team has developed collaborative stragtegies with different local partners (OMVF, MINUSMA, PAM, Local Authorities) to facilitate its operation in targeted communes. Throughout 2016, three meetings were held by PACV-MT and OMVF in view of a synergy of action in Timbuctu in the near future. During the first meeting the project document and studies undertaken by OMVF on canals in the Faguibine System were exchanged.</t>
    </r>
    <r>
      <rPr>
        <sz val="11"/>
        <color rgb="FFFF0000"/>
        <rFont val="Times New Roman"/>
        <family val="1"/>
      </rPr>
      <t xml:space="preserve">                                                                                                                                                                           </t>
    </r>
    <r>
      <rPr>
        <sz val="11"/>
        <rFont val="Times New Roman"/>
        <family val="1"/>
      </rPr>
      <t xml:space="preserve"> During the second meeting an MoU was signed for the useful collection of data for the identification of the project indicators to prepare the baseline studies in the 11 communes. The third meeting was a joint mission of the two structures in Timbuctu to identify, with the Mayors and the the General Secretaries of the 11 communes, under the chairmanship of the Governor's Representative, the canals to be rehabilitated by OMVF. In that scope, the national Steering Committee meeting of November 2016 also recommended the organization of another meeting in Timbuctu to reach a concensus with all the stakeholders involved in the implementation of the project.</t>
    </r>
    <r>
      <rPr>
        <sz val="11"/>
        <color rgb="FFFF0000"/>
        <rFont val="Times New Roman"/>
        <family val="1"/>
      </rPr>
      <t xml:space="preserve"> </t>
    </r>
    <r>
      <rPr>
        <sz val="11"/>
        <rFont val="Times New Roman"/>
        <family val="1"/>
      </rPr>
      <t>That meeting is foreseen for April 2017.  PACV-MT also sought a meeting with WFP in 2016 to discuss possible synergies.</t>
    </r>
    <r>
      <rPr>
        <sz val="11"/>
        <color rgb="FFFF0000"/>
        <rFont val="Times New Roman"/>
        <family val="1"/>
      </rPr>
      <t xml:space="preserve"> </t>
    </r>
    <r>
      <rPr>
        <sz val="11"/>
        <rFont val="Times New Roman"/>
        <family val="1"/>
      </rPr>
      <t>That meeting will be held on  April 11th, 2017</t>
    </r>
    <r>
      <rPr>
        <sz val="11"/>
        <color rgb="FFFF0000"/>
        <rFont val="Times New Roman"/>
        <family val="1"/>
      </rPr>
      <t>.</t>
    </r>
    <r>
      <rPr>
        <sz val="11"/>
        <rFont val="Times New Roman"/>
        <family val="1"/>
      </rPr>
      <t xml:space="preserve"> Thanks to MINUSMA, the project Team is always informed about the evolution of the security situation in the targeted 20 communes to better secure travels.</t>
    </r>
    <r>
      <rPr>
        <sz val="11"/>
        <color rgb="FFFF0000"/>
        <rFont val="Times New Roman"/>
        <family val="1"/>
      </rPr>
      <t xml:space="preserve"> </t>
    </r>
    <r>
      <rPr>
        <sz val="11"/>
        <rFont val="Times New Roman"/>
        <family val="1"/>
      </rPr>
      <t>For each missions, the Governors inform the project Team on zones to avoid. Furthermore, the Coopération Multilatérale and Coordinators meeting strongly recommended the facilitation of disbursement procedures for UNDP sponsored projects under MEADD/AEDD. Relevant reports of those meetings are available.</t>
    </r>
  </si>
  <si>
    <t>Despite the delay in starting the project and the persistant insecurity in the field, most of the planned activities have been realized  satisfactorily (beyond 50%).  Nevertheless, these activities have been achieved in only 15 communes (9 in Mopti and  6 in  Timbuctu) over a total of  20 communes. Regarding the outcome 2, the project focused especially on the identification of technologies adapted to climate change, including adapted seeds and resilient species of livestock, poultry and fish, to be granted to farmers by May 2017 to prepare the next crop campaign for the agricultural year 2017 - 2018. Moreover, the sites for women's market gardening in 15 Communes have been identified and sized. Activities during the first year of the programme are prerequisites for the investment work in 2017, such as the rehabilitation and opening up of channels, the introduction of market gardens, the realization of  basic water supply infrastructures and the deepening of ponds. Regarding the third outcome on capacity building and lessons learned capitalization, the programme was able to achieve the training of 60 producers on agroforestry practices adaptated to climate change. For the other 5 areas with high insecurity, the programme intends to develop synergies with local partners in the Timbuctu Region including the OMVF, WFP, NGOs and some engineering offices.</t>
  </si>
  <si>
    <t>In November 2016, communal elections resulted in the replacement of some              communal councilors. The project is planning to train the new leader teams in May 2017 on the formulation of new PDESC.</t>
  </si>
  <si>
    <t>AMOUNT SPENT</t>
  </si>
  <si>
    <t>AMOUNT COMMITTED</t>
  </si>
  <si>
    <t>BALANCE</t>
  </si>
  <si>
    <t>Output 1.1:  Water infiltration, storage and flow in the Faguibine System improved through the rehabilitation and opening up to 20 km silted channels and obstructed ponds</t>
  </si>
  <si>
    <t>Output 1.2:  Water access to 20 vulnerable communities enhanced by the rehabilitation of water canals and distribution plan for multiples users including  climate resilient water management systems</t>
  </si>
  <si>
    <t xml:space="preserve">Output 2.1: Climate-resilient fisheries and agro- pastoral practices and technologies e.g. drought- and disease-resistant varieties introduced and, integrated crop-livestock production systems etc.  practiced by 20 local communities </t>
  </si>
  <si>
    <t>Output 2.2: Conservation and restoration practices e.g. conservation agriculture, agroforestry etc.  introduced in 20 local communities for forest ecosystem  resilience to climate change</t>
  </si>
  <si>
    <t xml:space="preserve">Output 2.3: Dry-season gardening activities by women  improved for food and income diversification in 20 local communities </t>
  </si>
  <si>
    <t>Output 3.1. The knowledge and capacity  of community improved  to integrate climate risk management  in economic, social and cultural development plans (ESCDP)</t>
  </si>
  <si>
    <t>Output 3.2: 100 community actors trained to manage climate change hazards and in income-generating activities (IGA)</t>
  </si>
  <si>
    <t xml:space="preserve">Output 3.3 Local institutional capacity strengthened in 20 communities in establishing micro-credit schemes, cereal banks etc. and in managing </t>
  </si>
  <si>
    <t>Project Management Costs</t>
  </si>
  <si>
    <t>Abdou BALLO: Independant Consultant</t>
  </si>
  <si>
    <t>Consultancy service for the evaluation and design of a perimeter (gardening) for the women of Kandé, rural district of Pondori, circle of Djenné</t>
  </si>
  <si>
    <t xml:space="preserve"> KARA-CONSULT</t>
  </si>
  <si>
    <t xml:space="preserve">Consultancy service for the evaluation and design of a perimeter (gardening) for the women of Gomitogo, rural district of Pondori, circle of Djenné </t>
  </si>
  <si>
    <t xml:space="preserve">Consultancy service for the evaluation and design of a perimeter (gardening) for the women of DEGUERE, rural district of BAMBA, circle of KORO </t>
  </si>
  <si>
    <t xml:space="preserve">Consultancy service for the evaluation and design of a perimeter (gardening) for the women of OBE, rural district of TEDIE, circle of DOUNETZA </t>
  </si>
  <si>
    <t>Consultancy service for the evaluation and design of a perimeter (gardening)for the women of SAOURAKOM, rural district of TEDIE, circle of DOUENTZA</t>
  </si>
  <si>
    <t>Consultancy service for the evaluation and design of a perimeter (gardening) for the women of ADIA, rural district of KOUBEWEL KOUNDIA, circle of DOUENTZA</t>
  </si>
  <si>
    <t xml:space="preserve">Consulting service for the evaluation and design of the KOIRABERY crocodile pond,  rural district of KOUBEWEL KOUNDIA,  circle of DOUENTZA </t>
  </si>
  <si>
    <t>Atelier Inter-Architectes (AIA)</t>
  </si>
  <si>
    <t xml:space="preserve">Consultancy service for evaluation and design for the development of the fish pond of KOIRABERY, rural district of KOUBEWEL KOUNDIA, circle of DOUENTZA </t>
  </si>
  <si>
    <t xml:space="preserve">Consulting service for the evaluation and design of the ADIA pond,  rural district of KOUBEWEL KOUNDIA,  circle of DOUENTZA </t>
  </si>
  <si>
    <t xml:space="preserve">Consulting service for the evaluation and design of the PELOU pond,  rural district of PELOU,  circle of BANDIAGARA  </t>
  </si>
  <si>
    <t xml:space="preserve">Consulting service for the evaluation and design of the TABACO pond,  rural district of KOUBEWEL KOUNDIA,  circle of DOUENTZA </t>
  </si>
  <si>
    <t>Consulting service for evaluation and design for the development of the feeding channel of the BORE pond, rural district of BORE,  circle of DOUENTZA</t>
  </si>
  <si>
    <t xml:space="preserve">Consultancy service for the evaluation and design for the digging of the Diabal Plain Feeding Area, rural district ofTogoro-Kotia ,  Circle of Tenenkou </t>
  </si>
  <si>
    <t>Groupement BERICA-SARL</t>
  </si>
  <si>
    <t xml:space="preserve">Consultancy service for the evaluation and design for the digging of the Dialamba Plain Feeding Area, rural district ofTogoro-Kotia ,  Circle of Tenenkou  </t>
  </si>
  <si>
    <t>Consultancy service for the assessment and design for the construction of the Orobane dam, rural district of Bamba , circle of Koro</t>
  </si>
  <si>
    <t xml:space="preserve">Consultancy service for the evaluation and design of a perimeter for the women of Togoro-Kotia, rural district of Togor-Kotia, circle of Tenenkou </t>
  </si>
  <si>
    <t xml:space="preserve">Consulting service for the evaluation and design for the development of the Orobane pool, rural district of Bamba, circle of Koro </t>
  </si>
  <si>
    <t xml:space="preserve">Consultancy service for the evaluation and design of a perimeter for the women of Sossobé, rural district of Togor-Kotia, circle of Tenenkou </t>
  </si>
  <si>
    <t>Bureau Ingenierie Conseil (TECHNISOL)</t>
  </si>
  <si>
    <t>Consulting service for the evaluation and design for the development of the Engré pool, rural district of KENDE, circle of  BANDIAGARA</t>
  </si>
  <si>
    <t>Consulting service for the evaluation and design of a water supply in Dembely, rural district of KOUBEWEL KOUNDIA, Circle of  Douentza</t>
  </si>
  <si>
    <t>Société Ingenierie etudes et contrôle (SINEC)</t>
  </si>
  <si>
    <t xml:space="preserve">Consulting service for the evaluation and design of a water supply in FEDJI HOYE, rural district of GANDAMIA, Circle of  Douentza </t>
  </si>
  <si>
    <t>Bureau d'études hydraulique et assainissement (H &amp; A)</t>
  </si>
  <si>
    <t xml:space="preserve">Consulting service for the evaluation and design of a water supply in BIROL ADIODA, rural district of GANDAMIA, Circle of  Douentza </t>
  </si>
  <si>
    <t xml:space="preserve">Consulting service for the evaluation and design of a water supply in BORE, rural district of DANGOL BORE, Circle of  DOUENTZA </t>
  </si>
  <si>
    <t xml:space="preserve">Consulting service for the evaluation and design of a water supply in DJERA, rural district of PONDORI, Circle of  DJENNE </t>
  </si>
  <si>
    <t xml:space="preserve">Consulting service for the evaluation and design of a water supply in ANDJI, rural district of TEDIE, Circle of  DOUENTZA </t>
  </si>
  <si>
    <t xml:space="preserve">Consulting service for the evaluation and design of a water supply in WEDIE, rural district of PELOU, Circle of BANDIAGARA </t>
  </si>
  <si>
    <t>Consulting service for the evaluation and design of a water supply in KENDE, rural district of KENDE, Circle of BANDIAGARA</t>
  </si>
  <si>
    <t>Office pour la Mise en Valeur du Système Faguibine  (OMVF)</t>
  </si>
  <si>
    <t xml:space="preserve">Consulting service for the evaluation and Dimensioning for the realization of asummary water supply for the gardening on behalf of women in the village of Bougouberi, rural district of Binga, Timbuktu region </t>
  </si>
  <si>
    <t>Cabinet d'Etudes, d'Expertise pour le Développement des Initiatives Locales (CEEDIL)</t>
  </si>
  <si>
    <t xml:space="preserve"> Consulting service for the evaluation and Dimensioning for the realization of asummary water supply for the gardening on behalf of women in the village of Bangadria, rural district of Binga, Timbuktu region </t>
  </si>
  <si>
    <t xml:space="preserve"> Consulting service for the evaluation and dimensioning for the realization of a summary water supply for the gardening on behalf of women in the village of Bangadria, rural district of Binga, Timbuktu region</t>
  </si>
  <si>
    <t>Cabinet d'Etudes, d'Expertise pour le Développement des Initiatives Locales (CEEDIL</t>
  </si>
  <si>
    <t xml:space="preserve">Consulting service for the evaluation and dimensioningof the sand dunes in the villages of Bougouberi, Salakoira, Awali and Babaga-Kouye, rural district of Binga, Timbuktu region </t>
  </si>
  <si>
    <t xml:space="preserve">Consulting  service for evaluation and dimensioningfor the realization of a fish pond in Tindirma, rural district ofTindirma, Timbuktu region </t>
  </si>
  <si>
    <t xml:space="preserve">Consulting  service for the technical, socio-economic and environmental studies of the excavation of the Youmma channel in Tindirma, rural district of Arham, Timbuktu region </t>
  </si>
  <si>
    <t xml:space="preserve">Consulting  service for the technical, socio-economic and environmental studies of the excavation of the Kondori channel with dike and crossing work in Feindoukaina, rural district of Kondi, Timbuktu region </t>
  </si>
  <si>
    <t xml:space="preserve">Consulting  service for evaluation and dimensioning for the realization of a water-holding dam in Thitihaye with fish pond in Arham, rural district of Arham, Timbuktu region </t>
  </si>
  <si>
    <t xml:space="preserve">Consulting  service for the technical, socio-economic and environmental studies of the excavation work of the M' Bagna channel on 400 m, rural district of Kondi, Timbuktu region </t>
  </si>
  <si>
    <t xml:space="preserve"> Bureau d'Etudes, d'Ingénieur, de Recherche, d'Assistance et de Formation (BEIRAF) </t>
  </si>
  <si>
    <t xml:space="preserve">Consulting  service for the rehabilitation of the water reservoir of Bagna on 300 m, rural district of Kondi, Timbuktu region </t>
  </si>
  <si>
    <t xml:space="preserve">Consulting service for the evaluation and dimensioning for the realization of a summary water supply for the gardening in the village of Goungoume, rural distric  of Tindirma, Timbuktu region </t>
  </si>
  <si>
    <t xml:space="preserve">Consulting  service for the evaluation and the dimensioning for the development of a 25 km dike with control work in Goundam in the urbandistrict of Goundam, Timbuktu region </t>
  </si>
  <si>
    <t xml:space="preserve">Consulting service for the evaluation and dimensioning for the construction of a water restraint on the arm of Tassakane in the rural district of Alafia, Timbuktu region </t>
  </si>
  <si>
    <t xml:space="preserve">Consulting  service for evaluation and dimensioning for the construction of a store for the storage and processing of vegetable products in Goundam in the urban district of Goundam, Timbuktu region </t>
  </si>
  <si>
    <t xml:space="preserve">Consulting  service for the evaluation and dimensioning of the gardening perimeter  of Goundam women in the urban district of Goundam, Timbuktu region </t>
  </si>
  <si>
    <t xml:space="preserve">Consulting service for the evaluation and dimenssionnement of the development of two juxtaposed perimeters areas  for the women of Toya in in the rural disrict of Alafia, Timbuktu region </t>
  </si>
  <si>
    <t xml:space="preserve">Consulting service for the evaluation and dimenssionnement for the rehabilitation of the  intercollectivity pond Fare-Fare in the rural disrict of Alafia, Timbuktu region </t>
  </si>
  <si>
    <t>Consulting service for the technical, socio-economic and environmental studies of the excavation of  "bras deFatty" on 7 km in Tindirma, rural districtf Tindirma, Timbuktu region.</t>
  </si>
  <si>
    <t>Contracts for the training of 20 producers on agroforestry practices adapted to Climate Change in the commune of Bamba in Mopti Region</t>
  </si>
  <si>
    <t>Contracts for the training of 20 producers on agroforestry practices adapted to Climate Change in the commune of Kendé in Mopti Region</t>
  </si>
  <si>
    <t>Contracts for the training of 20 producers on agroforestry practices adapted to Climate Change in the commune of Pelou in Mopti Region</t>
  </si>
  <si>
    <t xml:space="preserve">Youssouf CAMARA Independant Consultant </t>
  </si>
  <si>
    <t>Moussa KAREMBE ndependant Consultant</t>
  </si>
  <si>
    <t>Moussa KAREMBE  Independant Consultant</t>
  </si>
  <si>
    <t xml:space="preserve">3 technical and financial offers  </t>
  </si>
  <si>
    <t>Cheapest offer of offices selected on the basis of their experience</t>
  </si>
  <si>
    <t xml:space="preserve">4 technical and financial offers  </t>
  </si>
  <si>
    <t xml:space="preserve">Consultancy service for the evaluation and design for the digging of the Dialamba Plain Feeding Area, rural district of Togoro-Sarré ,  Circle of Tenenkou  </t>
  </si>
  <si>
    <t>Cheapest offer of offices selected on the basis of their experience. These offices are all in Timbuktu</t>
  </si>
  <si>
    <t xml:space="preserve"> Consulting service for the evaluation and Dimensioning for the realization of asummary water supply for the gardening on behalf of women in the village of Arham, rural district of Binga, Timbuktu region </t>
  </si>
  <si>
    <t>Contract for the training of 20 producers on agroforestry practices adapted to Climate Change in the commune of Kendé in Mopti Region</t>
  </si>
  <si>
    <t>Contract for the training of 20 producers on agroforestry practices adapted to Climate Change in the commune of Bamba in Mopti Region</t>
  </si>
  <si>
    <t>contract for the training of 20 producers in agroforestry practices adapted  to Climate Change in the commune of PELOUin  Mopti Region.</t>
  </si>
  <si>
    <t xml:space="preserve">Memorandum of Understanding (MoU) N° 000005 for data collection for baseline studies in 11 communes in Timbuctu </t>
  </si>
  <si>
    <t xml:space="preserve">Contrat N° 0000032 for baseline studies in Timbuctu </t>
  </si>
  <si>
    <t>Memorandum of Understanding (MoU) for the training of 159 tree nurses in 8 communes in Mopti</t>
  </si>
  <si>
    <t>The selection of contract awardees (consultants, companies, individual consultants, technical services of the State) is carried out in accordance with the national procurement procedures in the Republic of Mali (Décret N°2015-0604/P-RM du 25 septembre 2015 portant code des marchés publics et des délégations de service publics et son Arreté N°2015-3721/MEF-SG du 22 octobre 2015 fixant les modalités d'application). Within the pogramme, there are all documents relating to the selection of providers. These are: the decision to set up the counting boards, invitation letters for submission, interest manifestations, technical and financial offers of tenderers, Pv / counting reports, negotiation Pv, Notification letters, contracts and memorandums of understanding,</t>
  </si>
  <si>
    <t>18 studies have been carried for 6 communes in Timbuctu. Results have been delivered to the technical services. No investments.</t>
  </si>
  <si>
    <t xml:space="preserve">Conduct 33 studies and realize 11 investments in Timbuctu.            </t>
  </si>
  <si>
    <t xml:space="preserve">Realize  the project baseline studies in the  20 communes. Conduct 27 studies and realize 9 investments in Mopti. </t>
  </si>
  <si>
    <t>The project  baseline studies in 20 communes is realized. 27 studies  are réalize. No investment.</t>
  </si>
  <si>
    <t>-</t>
  </si>
  <si>
    <t>Up date 20 economic, social and cultural development plans (ESCDP)</t>
  </si>
  <si>
    <t>No plan realized</t>
  </si>
  <si>
    <t xml:space="preserve">Create a Website and provide informatin to feed it </t>
  </si>
  <si>
    <t>Website realized and information provided.</t>
  </si>
  <si>
    <t>Hold the launching workshop.Organize and hold the first session of the national steering committee 2016.</t>
  </si>
  <si>
    <t>The project was launched on March 04th,  2016. The steering committee met on Novembre 24th, 2016.</t>
  </si>
  <si>
    <t>Train 180 producers on  agroforestry practices adapted to   Climate Changement. Installing and managing   communal nurseries.</t>
  </si>
  <si>
    <t>60 producers trained on agroforestry practices adapted to climate change. Identification of  3.2 ha for tree nursery in 8 communes and 159 tree nurses ('pépiniérists') to be trained.</t>
  </si>
  <si>
    <r>
      <rPr>
        <b/>
        <sz val="11"/>
        <color indexed="8"/>
        <rFont val="Times New Roman"/>
        <family val="1"/>
      </rPr>
      <t>Marginally Unsatisfactory (MU)</t>
    </r>
    <r>
      <rPr>
        <sz val="11"/>
        <color indexed="8"/>
        <rFont val="Times New Roman"/>
        <family val="1"/>
      </rPr>
      <t xml:space="preserve">  </t>
    </r>
  </si>
  <si>
    <t>The disbursement to date (US$ 797,763,59 from March 2016 to March 2017) represents 10% of the total funding. The expenditure rate for the first  year of implementation, which was budgeted at US$ 3,907,508 is 20,4%. The low disbursement can be explained by: (i) the slowness of the technical services involved in the processing of files, (ii) the difficulty of obtaining exemptions to enable companies to register themselves at the tax level, (iii) the organisation of the project launch and the realisation of baseline studies such as environmental socio economic and technical studies, which are time consuming but low-financial value activities, (iv) the security problems in the communes of Timbuctu region slowed down the implementation of most of the activities (v) The long national procurement procedure imposed on the programme's investments has slowed down the implementation of the activities in all communes of the programme.</t>
  </si>
  <si>
    <t>The long national procurement procedure applied to investments delays the project implementation</t>
  </si>
  <si>
    <t>Unsatisfactory</t>
  </si>
  <si>
    <t>Moderately Unsatisfactory</t>
  </si>
  <si>
    <t>Satisfactory</t>
  </si>
  <si>
    <t>Highly Unsatisfactory</t>
  </si>
  <si>
    <t>Highly Satisfactory</t>
  </si>
  <si>
    <t>The project  baseline studies in 20 communes were realized. 27 studies  are realized. No investment.</t>
  </si>
  <si>
    <t xml:space="preserve">                                                             Activities with a realization rate higher than 75%</t>
  </si>
  <si>
    <t>Actvities with a realization rate between 60% and  75%</t>
  </si>
  <si>
    <t>Actvities with a realization rate between 50% and  60%</t>
  </si>
  <si>
    <t>Actvities with a realization rate between 30% and  50%</t>
  </si>
  <si>
    <t>Actvities with a realization rate between 20% and  30%</t>
  </si>
  <si>
    <t xml:space="preserve">                                                               Actvities with a realization rate under 20% </t>
  </si>
  <si>
    <t>Project Management Unit</t>
  </si>
  <si>
    <t xml:space="preserve"> </t>
  </si>
  <si>
    <t>High</t>
  </si>
  <si>
    <t>Medium</t>
  </si>
  <si>
    <t>This first year has been successfully used to start the project and conduct a large number of technical, socio-econimical and environmental studies for the investments to be realized in 2017. The initiation workshop of the project in March 2016 allowed the validation of the 2016 PTBA and the setting up of the national Steering Committee that is the decision making body, constituted of 11 State structures and the Region Governors.</t>
  </si>
  <si>
    <t>Low</t>
  </si>
  <si>
    <t>Since the initiation workshop, national and regional level partners have been actively involved in the  implementation of the activities. At the project launch, the roles and responsibilities have been clarified for each of the various actors involved in the implementation of the Programme activities.                                                An AEDD -PACV-MT and Direction de la Coopération Multilatérale joint mission was organized in Mopti and Timbuctu Regions to meet the administrative and communal authorities and explain everybody's responsibility for the implementation of the project</t>
  </si>
  <si>
    <t>The  activities are  planned  and executed in time and within the budgets. The project Team is constituted of specialists that perfectly understand the project objectives</t>
  </si>
  <si>
    <t xml:space="preserve">Elected commune officials and target beneficiaries are fully committed to the implementation of the activities. Eligible investments for the project funds have been identified in each commune with the full implication of the elected officers, the communities and decentralized technical services. </t>
  </si>
  <si>
    <t>The understanding of climate change of the communal elected officers and producers still remains low. Within capacity building activities, 60 producers have been trained in agroforestry techniques.</t>
  </si>
  <si>
    <t>Delays in signing MoUs by the Direction Générale des Marchés Publics are likely to delay the implementation of the investments. Therefore, a procurement unit has been created in the Ministry since Februay 2017 to reduce the delay in processing MoUs. The project Steering Committee has sought project support for the creation and the functioning of this unit in conformity with the 2015 Decree. This was supposed to reduce the delay in processing and raise the disbursement at rate.</t>
  </si>
  <si>
    <t>TBD</t>
  </si>
  <si>
    <t xml:space="preserve">For all the activities, progress has been observed in spite of the important security challenges faced in the regions of the project. The insecurity in some communes, especially Togoro-kotia in Mopti Region, Haribomo, Hanzakoma, Essakane, Bintagoungou and Gargando in Timbuctu  Region did not enable the realization of the technical, socio-economical and  environmental studies of the investments. For the monitoring, after the realization of the  baseline studies in the 20 target communes, the project put the emphasis on  checking the quality of the studies and its alignment with the Signing Agreement procedures. Various reports on activity achievements indicators and financial audit reports are available. </t>
  </si>
  <si>
    <t>There is only one Executing Agency that is AEDD</t>
  </si>
  <si>
    <t xml:space="preserve">Macina area, in the Niger Central Delta, as well as the communes of Gargando, Bintagoungou, Essakane, Hanzakoma and  Haribomo in Timbuctu region are always under the threat of bandits and rebels. Usually, meetings with commune representatives are held in regional or district headquarters and therefore do not require travels of the project team to risky areas such as in the Niger Central Delta, Mopti and Timbuctu communes. This strategy was suggested by the regional officials to ensure that the objective of the project can be reached in spite of the situation. Mali Armed Forces -MINUSMA mixed patrols are operating throughout the project area. The project has developed a partnership with OMVF for the realization of the backgroud situation. This partnership will continue for the installation of the  investments, namely digging the canals and chenals in the  Faguibine communes. This structure already has the necessary staff and material in the sites and can operate with support from MINUSMA which provide aerial transportation by Helicopter when needed. It should be noted that the Faguibine system is key to the agricultural sector in the region and is at the center of the objective of the project. Therefore in spite of the challenges to operate in the region it was decided that a change in the project sites would prevent the project from achieving its objective and alternative sustainable mitigative solutions were implemented as described above. Besides, the presence of OMVF in the region beyond the project lifetime will increase the sustainability of the activities by maintaining a presence and monitoring structure in the area. In particular as the objective of the project is largely aligned with the objectif of the OMVF. </t>
  </si>
  <si>
    <r>
      <rPr>
        <b/>
        <sz val="11"/>
        <color indexed="8"/>
        <rFont val="Times New Roman"/>
        <family val="1"/>
      </rPr>
      <t>Communes of Mopti Region :</t>
    </r>
    <r>
      <rPr>
        <sz val="11"/>
        <color indexed="8"/>
        <rFont val="Times New Roman"/>
        <family val="1"/>
      </rPr>
      <t xml:space="preserve"> Bamba, Pelou, Kendé, Tédié, Koubewel koundia, Gandamia, Dangol Boré, Pondori and Togoro Kotia. </t>
    </r>
    <r>
      <rPr>
        <b/>
        <sz val="11"/>
        <color indexed="8"/>
        <rFont val="Times New Roman"/>
        <family val="1"/>
      </rPr>
      <t>Communes of Timbuctu Region :</t>
    </r>
    <r>
      <rPr>
        <sz val="11"/>
        <color indexed="8"/>
        <rFont val="Times New Roman"/>
        <family val="1"/>
      </rPr>
      <t xml:space="preserve"> Alafia, Hanzakoma, Haribomo, Goundam, Gargando, Bintagoungou, Essakane, Kondi, Arham, Tindirma, and Binga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</si>
</sst>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quot;$&quot;* #,##0.00_);_(&quot;$&quot;* \(#,##0.00\);_(&quot;$&quot;* &quot;-&quot;??_);_(@_)"/>
    <numFmt numFmtId="43" formatCode="_(* #,##0.00_);_(* \(#,##0.00\);_(* &quot;-&quot;??_);_(@_)"/>
    <numFmt numFmtId="164" formatCode="_-* #,##0.00\ _€_-;\-* #,##0.00\ _€_-;_-* &quot;-&quot;??\ _€_-;_-@_-"/>
    <numFmt numFmtId="165" formatCode="dd\-mmm\-yyyy"/>
    <numFmt numFmtId="166" formatCode="_-* #,##0\ _€_-;\-* #,##0\ _€_-;_-* &quot;-&quot;??\ _€_-;_-@_-"/>
    <numFmt numFmtId="167" formatCode="_(* #,##0_);_(* \(#,##0\);_(* &quot;-&quot;??_);_(@_)"/>
  </numFmts>
  <fonts count="63" x14ac:knownFonts="1">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b/>
      <i/>
      <sz val="11"/>
      <name val="Times New Roman"/>
      <family val="1"/>
    </font>
    <font>
      <b/>
      <i/>
      <sz val="11"/>
      <color indexed="8"/>
      <name val="Times New Roman"/>
      <family val="1"/>
    </font>
    <font>
      <b/>
      <sz val="12"/>
      <name val="Times New Roman"/>
      <family val="1"/>
    </font>
    <font>
      <u/>
      <sz val="11"/>
      <color theme="10"/>
      <name val="Calibri"/>
      <family val="2"/>
    </font>
    <font>
      <sz val="11"/>
      <color theme="1"/>
      <name val="Times New Roman"/>
      <family val="1"/>
    </font>
    <font>
      <sz val="12"/>
      <color theme="1"/>
      <name val="Times New Roman"/>
      <family val="1"/>
    </font>
    <font>
      <sz val="10"/>
      <color theme="1"/>
      <name val="Microsoft Sans Serif"/>
      <family val="2"/>
    </font>
    <font>
      <b/>
      <sz val="12"/>
      <color rgb="FFFFFFFF"/>
      <name val="Times New Roman"/>
      <family val="1"/>
    </font>
    <font>
      <b/>
      <sz val="14"/>
      <color rgb="FF000000"/>
      <name val="Times New Roman"/>
      <family val="1"/>
    </font>
    <font>
      <sz val="20"/>
      <color theme="1"/>
      <name val="Calibri"/>
      <family val="2"/>
      <scheme val="minor"/>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i/>
      <sz val="11"/>
      <color theme="1"/>
      <name val="Times New Roman"/>
      <family val="1"/>
    </font>
    <font>
      <b/>
      <sz val="11"/>
      <color rgb="FFFFFFFF"/>
      <name val="Times New Roman"/>
      <family val="1"/>
    </font>
    <font>
      <sz val="18"/>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6"/>
      <color theme="1"/>
      <name val="Calibri"/>
      <family val="2"/>
      <scheme val="minor"/>
    </font>
    <font>
      <b/>
      <u/>
      <sz val="11"/>
      <color theme="1"/>
      <name val="Calibri"/>
      <family val="2"/>
      <scheme val="minor"/>
    </font>
    <font>
      <b/>
      <sz val="9"/>
      <color theme="1"/>
      <name val="Calibri"/>
      <family val="2"/>
      <scheme val="minor"/>
    </font>
    <font>
      <b/>
      <i/>
      <sz val="11"/>
      <color theme="1"/>
      <name val="Calibri"/>
      <family val="2"/>
      <scheme val="minor"/>
    </font>
    <font>
      <b/>
      <sz val="11"/>
      <color rgb="FF9C6500"/>
      <name val="Calibri"/>
      <family val="2"/>
      <scheme val="minor"/>
    </font>
    <font>
      <i/>
      <sz val="11"/>
      <color theme="1"/>
      <name val="Calibri"/>
      <family val="2"/>
      <scheme val="minor"/>
    </font>
    <font>
      <i/>
      <sz val="11"/>
      <name val="Calibri"/>
      <family val="2"/>
      <scheme val="minor"/>
    </font>
    <font>
      <sz val="9"/>
      <color rgb="FF9C6500"/>
      <name val="Calibri"/>
      <family val="2"/>
      <scheme val="minor"/>
    </font>
    <font>
      <i/>
      <sz val="9"/>
      <color theme="1"/>
      <name val="Calibri"/>
      <family val="2"/>
      <scheme val="minor"/>
    </font>
    <font>
      <sz val="12"/>
      <color rgb="FF000000"/>
      <name val="Times New Roman"/>
      <family val="1"/>
    </font>
    <font>
      <u/>
      <sz val="11"/>
      <color rgb="FF0070C0"/>
      <name val="Calibri"/>
      <family val="2"/>
    </font>
    <font>
      <b/>
      <sz val="12"/>
      <color theme="1"/>
      <name val="Calibri"/>
      <family val="2"/>
      <scheme val="minor"/>
    </font>
    <font>
      <b/>
      <sz val="11"/>
      <color rgb="FFFF0000"/>
      <name val="Times New Roman"/>
      <family val="1"/>
    </font>
    <font>
      <sz val="11"/>
      <color rgb="FFFF0000"/>
      <name val="Times New Roman"/>
      <family val="1"/>
    </font>
    <font>
      <sz val="10"/>
      <color indexed="8"/>
      <name val="Times New Roman"/>
      <family val="1"/>
    </font>
    <font>
      <b/>
      <sz val="10"/>
      <color indexed="8"/>
      <name val="Times New Roman"/>
      <family val="1"/>
    </font>
    <font>
      <u/>
      <sz val="11"/>
      <color theme="10"/>
      <name val="Times New Roman"/>
      <family val="1"/>
    </font>
    <font>
      <sz val="10"/>
      <color rgb="FFFF0000"/>
      <name val="Times New Roman"/>
      <family val="1"/>
    </font>
    <font>
      <sz val="9"/>
      <color rgb="FFFF0000"/>
      <name val="Times New Roman"/>
      <family val="1"/>
    </font>
    <font>
      <sz val="9"/>
      <color indexed="81"/>
      <name val="Tahoma"/>
      <charset val="1"/>
    </font>
    <font>
      <b/>
      <sz val="9"/>
      <color indexed="81"/>
      <name val="Tahoma"/>
      <charset val="1"/>
    </font>
    <font>
      <sz val="11"/>
      <color rgb="FF222222"/>
      <name val="Times New Roman"/>
      <family val="1"/>
    </font>
  </fonts>
  <fills count="14">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EB9C"/>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F4C5"/>
        <bgColor indexed="64"/>
      </patternFill>
    </fill>
    <fill>
      <patternFill patternType="solid">
        <fgColor rgb="FFFFC000"/>
        <bgColor indexed="64"/>
      </patternFill>
    </fill>
  </fills>
  <borders count="63">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top style="medium">
        <color indexed="64"/>
      </top>
      <bottom style="thin">
        <color indexed="64"/>
      </bottom>
      <diagonal/>
    </border>
    <border>
      <left style="thin">
        <color indexed="64"/>
      </left>
      <right/>
      <top/>
      <bottom/>
      <diagonal/>
    </border>
    <border>
      <left style="medium">
        <color indexed="64"/>
      </left>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rgb="FF000000"/>
      </right>
      <top style="medium">
        <color indexed="64"/>
      </top>
      <bottom style="medium">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diagonal/>
    </border>
    <border>
      <left/>
      <right/>
      <top style="thin">
        <color indexed="64"/>
      </top>
      <bottom/>
      <diagonal/>
    </border>
    <border>
      <left style="thin">
        <color indexed="64"/>
      </left>
      <right/>
      <top style="thin">
        <color indexed="64"/>
      </top>
      <bottom style="medium">
        <color indexed="64"/>
      </bottom>
      <diagonal/>
    </border>
    <border>
      <left style="medium">
        <color indexed="64"/>
      </left>
      <right/>
      <top style="thin">
        <color indexed="64"/>
      </top>
      <bottom style="medium">
        <color indexed="64"/>
      </bottom>
      <diagonal/>
    </border>
  </borders>
  <cellStyleXfs count="5">
    <xf numFmtId="0" fontId="0" fillId="0" borderId="0"/>
    <xf numFmtId="0" fontId="24" fillId="0" borderId="0" applyNumberFormat="0" applyFill="0" applyBorder="0" applyAlignment="0" applyProtection="0">
      <alignment vertical="top"/>
      <protection locked="0"/>
    </xf>
    <xf numFmtId="0" fontId="38" fillId="6" borderId="0" applyNumberFormat="0" applyBorder="0" applyAlignment="0" applyProtection="0"/>
    <xf numFmtId="0" fontId="39" fillId="7" borderId="0" applyNumberFormat="0" applyBorder="0" applyAlignment="0" applyProtection="0"/>
    <xf numFmtId="0" fontId="40" fillId="8" borderId="0" applyNumberFormat="0" applyBorder="0" applyAlignment="0" applyProtection="0"/>
  </cellStyleXfs>
  <cellXfs count="649">
    <xf numFmtId="0" fontId="0" fillId="0" borderId="0" xfId="0"/>
    <xf numFmtId="0" fontId="25" fillId="0" borderId="0" xfId="0" applyFont="1" applyFill="1" applyProtection="1"/>
    <xf numFmtId="0" fontId="25" fillId="0" borderId="0" xfId="0" applyFont="1" applyProtection="1"/>
    <xf numFmtId="0" fontId="1" fillId="0" borderId="0" xfId="0" applyFont="1" applyFill="1" applyProtection="1"/>
    <xf numFmtId="0" fontId="3" fillId="0" borderId="0" xfId="0" applyFont="1" applyProtection="1"/>
    <xf numFmtId="0" fontId="6" fillId="0" borderId="0" xfId="0" applyFont="1" applyFill="1" applyProtection="1"/>
    <xf numFmtId="0" fontId="1" fillId="0" borderId="0" xfId="0" applyFont="1" applyFill="1" applyBorder="1" applyProtection="1"/>
    <xf numFmtId="0" fontId="1" fillId="0" borderId="0" xfId="0" applyFont="1" applyFill="1" applyBorder="1" applyAlignment="1" applyProtection="1">
      <alignment vertical="top" wrapText="1"/>
    </xf>
    <xf numFmtId="1" fontId="1" fillId="2" borderId="3" xfId="0" applyNumberFormat="1" applyFont="1" applyFill="1" applyBorder="1" applyAlignment="1" applyProtection="1">
      <alignment horizontal="left"/>
      <protection locked="0"/>
    </xf>
    <xf numFmtId="0" fontId="1" fillId="2" borderId="3" xfId="0" applyFont="1" applyFill="1" applyBorder="1" applyProtection="1">
      <protection locked="0"/>
    </xf>
    <xf numFmtId="0" fontId="1" fillId="2" borderId="2" xfId="0" applyFont="1" applyFill="1" applyBorder="1" applyProtection="1">
      <protection locked="0"/>
    </xf>
    <xf numFmtId="165" fontId="1" fillId="2" borderId="4" xfId="0" applyNumberFormat="1" applyFont="1" applyFill="1" applyBorder="1" applyAlignment="1" applyProtection="1">
      <alignment horizontal="left"/>
      <protection locked="0"/>
    </xf>
    <xf numFmtId="0" fontId="25" fillId="0" borderId="0" xfId="0" applyFont="1" applyAlignment="1">
      <alignment horizontal="left" vertical="center"/>
    </xf>
    <xf numFmtId="0" fontId="25" fillId="0" borderId="0" xfId="0" applyFont="1"/>
    <xf numFmtId="0" fontId="25" fillId="0" borderId="0" xfId="0" applyFont="1" applyFill="1"/>
    <xf numFmtId="0" fontId="2" fillId="0" borderId="0" xfId="0" applyFont="1" applyFill="1" applyBorder="1" applyAlignment="1" applyProtection="1">
      <alignment horizontal="center" vertical="top" wrapText="1"/>
    </xf>
    <xf numFmtId="0" fontId="2" fillId="0" borderId="0" xfId="0" applyFont="1" applyFill="1" applyBorder="1" applyAlignment="1" applyProtection="1">
      <alignment vertical="top" wrapText="1"/>
    </xf>
    <xf numFmtId="0" fontId="1" fillId="2" borderId="6" xfId="0" applyFont="1" applyFill="1" applyBorder="1" applyAlignment="1" applyProtection="1">
      <alignment vertical="top" wrapText="1"/>
    </xf>
    <xf numFmtId="0" fontId="1" fillId="0" borderId="0" xfId="0" applyFont="1" applyFill="1" applyBorder="1" applyAlignment="1" applyProtection="1">
      <alignment horizontal="left" vertical="center" wrapText="1"/>
    </xf>
    <xf numFmtId="0" fontId="25" fillId="0" borderId="0" xfId="0" applyFont="1" applyAlignment="1">
      <alignment wrapText="1"/>
    </xf>
    <xf numFmtId="0" fontId="2" fillId="0" borderId="0" xfId="0" applyFont="1" applyFill="1" applyBorder="1" applyAlignment="1" applyProtection="1">
      <alignment horizontal="left" vertical="center" wrapText="1"/>
    </xf>
    <xf numFmtId="0" fontId="1" fillId="0" borderId="0" xfId="0" applyFont="1" applyFill="1" applyBorder="1" applyAlignment="1" applyProtection="1">
      <alignment horizontal="left" vertical="center"/>
    </xf>
    <xf numFmtId="0" fontId="1" fillId="0" borderId="0" xfId="0" applyFont="1" applyFill="1" applyBorder="1" applyAlignment="1" applyProtection="1"/>
    <xf numFmtId="0" fontId="25" fillId="0" borderId="0" xfId="0" applyFont="1" applyAlignment="1"/>
    <xf numFmtId="0" fontId="1" fillId="2" borderId="8" xfId="0" applyFont="1" applyFill="1" applyBorder="1" applyAlignment="1" applyProtection="1">
      <alignment vertical="top" wrapText="1"/>
    </xf>
    <xf numFmtId="0" fontId="15" fillId="2" borderId="9" xfId="0" applyFont="1" applyFill="1" applyBorder="1" applyAlignment="1" applyProtection="1">
      <alignment horizontal="left" vertical="top" wrapText="1"/>
    </xf>
    <xf numFmtId="0" fontId="15" fillId="2" borderId="1" xfId="0" applyFont="1" applyFill="1" applyBorder="1" applyAlignment="1" applyProtection="1">
      <alignment horizontal="center" vertical="top" wrapText="1"/>
    </xf>
    <xf numFmtId="0" fontId="14" fillId="2" borderId="3" xfId="0" applyFont="1" applyFill="1" applyBorder="1" applyAlignment="1" applyProtection="1">
      <alignment vertical="top" wrapText="1"/>
    </xf>
    <xf numFmtId="0" fontId="28" fillId="4" borderId="15" xfId="0" applyFont="1" applyFill="1" applyBorder="1" applyAlignment="1">
      <alignment horizontal="center" vertical="center" wrapText="1"/>
    </xf>
    <xf numFmtId="0" fontId="16" fillId="3" borderId="12" xfId="0" applyFont="1" applyFill="1" applyBorder="1" applyAlignment="1" applyProtection="1">
      <alignment horizontal="left" vertical="top" wrapText="1"/>
    </xf>
    <xf numFmtId="0" fontId="27" fillId="3" borderId="16" xfId="0" applyFont="1" applyFill="1" applyBorder="1" applyAlignment="1" applyProtection="1">
      <alignment vertical="top" wrapText="1"/>
    </xf>
    <xf numFmtId="0" fontId="1" fillId="3" borderId="17" xfId="0" applyFont="1" applyFill="1" applyBorder="1" applyProtection="1"/>
    <xf numFmtId="0" fontId="1" fillId="3" borderId="18" xfId="0" applyFont="1" applyFill="1" applyBorder="1" applyAlignment="1" applyProtection="1">
      <alignment horizontal="left" vertical="center"/>
    </xf>
    <xf numFmtId="0" fontId="1" fillId="3" borderId="18" xfId="0" applyFont="1" applyFill="1" applyBorder="1" applyProtection="1"/>
    <xf numFmtId="0" fontId="1" fillId="3" borderId="19" xfId="0" applyFont="1" applyFill="1" applyBorder="1" applyProtection="1"/>
    <xf numFmtId="0" fontId="1" fillId="3" borderId="20" xfId="0" applyFont="1" applyFill="1" applyBorder="1" applyProtection="1"/>
    <xf numFmtId="0" fontId="1" fillId="3" borderId="21" xfId="0" applyFont="1" applyFill="1" applyBorder="1" applyProtection="1"/>
    <xf numFmtId="0" fontId="1" fillId="3" borderId="0" xfId="0" applyFont="1" applyFill="1" applyBorder="1" applyAlignment="1" applyProtection="1">
      <alignment horizontal="left" vertical="center"/>
    </xf>
    <xf numFmtId="0" fontId="1" fillId="3" borderId="0" xfId="0" applyFont="1" applyFill="1" applyBorder="1" applyProtection="1"/>
    <xf numFmtId="0" fontId="2" fillId="3" borderId="0" xfId="0" applyFont="1" applyFill="1" applyBorder="1" applyAlignment="1" applyProtection="1">
      <alignment vertical="top" wrapText="1"/>
    </xf>
    <xf numFmtId="0" fontId="1" fillId="3" borderId="20" xfId="0" applyFont="1" applyFill="1" applyBorder="1" applyAlignment="1" applyProtection="1">
      <alignment horizontal="left" vertical="center"/>
    </xf>
    <xf numFmtId="0" fontId="1" fillId="3" borderId="21" xfId="0" applyFont="1" applyFill="1" applyBorder="1" applyAlignment="1" applyProtection="1">
      <alignment horizontal="left" vertical="center"/>
    </xf>
    <xf numFmtId="0" fontId="1" fillId="3" borderId="0" xfId="0" applyFont="1" applyFill="1" applyBorder="1" applyAlignment="1" applyProtection="1">
      <alignment horizontal="left" vertical="center" wrapText="1"/>
    </xf>
    <xf numFmtId="0" fontId="12" fillId="3" borderId="0" xfId="0" applyFont="1" applyFill="1" applyBorder="1" applyAlignment="1" applyProtection="1">
      <alignment horizontal="left" vertical="center"/>
    </xf>
    <xf numFmtId="0" fontId="10" fillId="3" borderId="0" xfId="0" applyFont="1" applyFill="1" applyBorder="1" applyAlignment="1" applyProtection="1">
      <alignment vertical="top" wrapText="1"/>
    </xf>
    <xf numFmtId="0" fontId="1" fillId="3" borderId="22" xfId="0" applyFont="1" applyFill="1" applyBorder="1" applyProtection="1"/>
    <xf numFmtId="0" fontId="1" fillId="3" borderId="23" xfId="0" applyFont="1" applyFill="1" applyBorder="1" applyAlignment="1" applyProtection="1">
      <alignment horizontal="left" vertical="center" wrapText="1"/>
    </xf>
    <xf numFmtId="0" fontId="1" fillId="3" borderId="23" xfId="0" applyFont="1" applyFill="1" applyBorder="1" applyAlignment="1" applyProtection="1">
      <alignment vertical="top" wrapText="1"/>
    </xf>
    <xf numFmtId="0" fontId="1" fillId="3" borderId="24" xfId="0" applyFont="1" applyFill="1" applyBorder="1" applyProtection="1"/>
    <xf numFmtId="0" fontId="14" fillId="3" borderId="21" xfId="0" applyFont="1" applyFill="1" applyBorder="1" applyAlignment="1" applyProtection="1">
      <alignment vertical="top" wrapText="1"/>
    </xf>
    <xf numFmtId="0" fontId="14" fillId="3" borderId="20" xfId="0" applyFont="1" applyFill="1" applyBorder="1" applyAlignment="1" applyProtection="1">
      <alignment vertical="top" wrapText="1"/>
    </xf>
    <xf numFmtId="0" fontId="14" fillId="3" borderId="0" xfId="0" applyFont="1" applyFill="1" applyBorder="1" applyAlignment="1" applyProtection="1">
      <alignment vertical="top" wrapText="1"/>
    </xf>
    <xf numFmtId="0" fontId="15" fillId="3" borderId="0" xfId="0" applyFont="1" applyFill="1" applyBorder="1" applyAlignment="1" applyProtection="1">
      <alignment vertical="top" wrapText="1"/>
    </xf>
    <xf numFmtId="0" fontId="7" fillId="3" borderId="22" xfId="0" applyFont="1" applyFill="1" applyBorder="1" applyAlignment="1" applyProtection="1">
      <alignment vertical="top" wrapText="1"/>
    </xf>
    <xf numFmtId="0" fontId="7" fillId="3" borderId="23" xfId="0" applyFont="1" applyFill="1" applyBorder="1" applyAlignment="1" applyProtection="1">
      <alignment vertical="top" wrapText="1"/>
    </xf>
    <xf numFmtId="0" fontId="7" fillId="3" borderId="24" xfId="0" applyFont="1" applyFill="1" applyBorder="1" applyAlignment="1" applyProtection="1">
      <alignment vertical="top" wrapText="1"/>
    </xf>
    <xf numFmtId="0" fontId="14" fillId="3" borderId="23" xfId="0" applyFont="1" applyFill="1" applyBorder="1" applyAlignment="1" applyProtection="1">
      <alignment vertical="top" wrapText="1"/>
    </xf>
    <xf numFmtId="0" fontId="14" fillId="3" borderId="24" xfId="0" applyFont="1" applyFill="1" applyBorder="1" applyAlignment="1" applyProtection="1">
      <alignment vertical="top" wrapText="1"/>
    </xf>
    <xf numFmtId="0" fontId="25" fillId="3" borderId="17" xfId="0" applyFont="1" applyFill="1" applyBorder="1" applyAlignment="1">
      <alignment horizontal="left" vertical="center"/>
    </xf>
    <xf numFmtId="0" fontId="25" fillId="3" borderId="18" xfId="0" applyFont="1" applyFill="1" applyBorder="1" applyAlignment="1">
      <alignment horizontal="left" vertical="center"/>
    </xf>
    <xf numFmtId="0" fontId="25" fillId="3" borderId="18" xfId="0" applyFont="1" applyFill="1" applyBorder="1"/>
    <xf numFmtId="0" fontId="25" fillId="3" borderId="19" xfId="0" applyFont="1" applyFill="1" applyBorder="1"/>
    <xf numFmtId="0" fontId="25" fillId="3" borderId="20" xfId="0" applyFont="1" applyFill="1" applyBorder="1" applyAlignment="1">
      <alignment horizontal="left" vertical="center"/>
    </xf>
    <xf numFmtId="0" fontId="1" fillId="3" borderId="21" xfId="0" applyFont="1" applyFill="1" applyBorder="1" applyAlignment="1" applyProtection="1">
      <alignment vertical="top" wrapText="1"/>
    </xf>
    <xf numFmtId="0" fontId="1" fillId="3" borderId="20" xfId="0" applyFont="1" applyFill="1" applyBorder="1" applyAlignment="1" applyProtection="1">
      <alignment horizontal="left" vertical="center" wrapText="1"/>
    </xf>
    <xf numFmtId="0" fontId="1" fillId="3" borderId="0" xfId="0" applyFont="1" applyFill="1" applyBorder="1" applyAlignment="1" applyProtection="1">
      <alignment vertical="top" wrapText="1"/>
    </xf>
    <xf numFmtId="0" fontId="1" fillId="3" borderId="22" xfId="0" applyFont="1" applyFill="1" applyBorder="1" applyAlignment="1" applyProtection="1">
      <alignment horizontal="left" vertical="center" wrapText="1"/>
    </xf>
    <xf numFmtId="0" fontId="2" fillId="3" borderId="23" xfId="0" applyFont="1" applyFill="1" applyBorder="1" applyAlignment="1" applyProtection="1">
      <alignment vertical="top" wrapText="1"/>
    </xf>
    <xf numFmtId="0" fontId="1" fillId="3" borderId="24" xfId="0" applyFont="1" applyFill="1" applyBorder="1" applyAlignment="1" applyProtection="1">
      <alignment vertical="top" wrapText="1"/>
    </xf>
    <xf numFmtId="0" fontId="25" fillId="3" borderId="18" xfId="0" applyFont="1" applyFill="1" applyBorder="1" applyProtection="1"/>
    <xf numFmtId="0" fontId="25" fillId="3" borderId="19" xfId="0" applyFont="1" applyFill="1" applyBorder="1" applyProtection="1"/>
    <xf numFmtId="0" fontId="25" fillId="3" borderId="0" xfId="0" applyFont="1" applyFill="1" applyBorder="1" applyProtection="1"/>
    <xf numFmtId="0" fontId="25" fillId="3" borderId="21" xfId="0" applyFont="1" applyFill="1" applyBorder="1" applyProtection="1"/>
    <xf numFmtId="0" fontId="2" fillId="3" borderId="0" xfId="0" applyFont="1" applyFill="1" applyBorder="1" applyAlignment="1" applyProtection="1">
      <alignment horizontal="right" vertical="center"/>
    </xf>
    <xf numFmtId="0" fontId="2" fillId="3" borderId="0" xfId="0" applyFont="1" applyFill="1" applyBorder="1" applyAlignment="1" applyProtection="1">
      <alignment horizontal="right" vertical="top"/>
    </xf>
    <xf numFmtId="0" fontId="2" fillId="3" borderId="0" xfId="0" applyFont="1" applyFill="1" applyBorder="1" applyAlignment="1" applyProtection="1">
      <alignment horizontal="right"/>
    </xf>
    <xf numFmtId="0" fontId="6" fillId="3" borderId="21" xfId="0" applyFont="1" applyFill="1" applyBorder="1" applyProtection="1"/>
    <xf numFmtId="0" fontId="1" fillId="3" borderId="0" xfId="0" applyFont="1" applyFill="1" applyBorder="1" applyAlignment="1" applyProtection="1">
      <alignment horizontal="center"/>
    </xf>
    <xf numFmtId="0" fontId="2" fillId="3" borderId="0" xfId="0" applyFont="1" applyFill="1" applyBorder="1" applyProtection="1"/>
    <xf numFmtId="0" fontId="1" fillId="3" borderId="0" xfId="0" applyFont="1" applyFill="1" applyBorder="1" applyAlignment="1" applyProtection="1">
      <alignment horizontal="right"/>
    </xf>
    <xf numFmtId="0" fontId="1" fillId="3" borderId="23" xfId="0" applyFont="1" applyFill="1" applyBorder="1" applyProtection="1"/>
    <xf numFmtId="0" fontId="29" fillId="0" borderId="1" xfId="0" applyFont="1" applyBorder="1" applyAlignment="1">
      <alignment horizontal="center" readingOrder="1"/>
    </xf>
    <xf numFmtId="0" fontId="0" fillId="3" borderId="18" xfId="0" applyFill="1" applyBorder="1"/>
    <xf numFmtId="0" fontId="0" fillId="3" borderId="19" xfId="0" applyFill="1" applyBorder="1"/>
    <xf numFmtId="0" fontId="0" fillId="3" borderId="20" xfId="0" applyFill="1" applyBorder="1"/>
    <xf numFmtId="0" fontId="0" fillId="3" borderId="0" xfId="0" applyFill="1" applyBorder="1"/>
    <xf numFmtId="0" fontId="13" fillId="3" borderId="21" xfId="0" applyFont="1" applyFill="1" applyBorder="1" applyAlignment="1" applyProtection="1"/>
    <xf numFmtId="0" fontId="0" fillId="3" borderId="21" xfId="0" applyFill="1" applyBorder="1"/>
    <xf numFmtId="0" fontId="30" fillId="3" borderId="17" xfId="0" applyFont="1" applyFill="1" applyBorder="1" applyAlignment="1">
      <alignment vertical="center"/>
    </xf>
    <xf numFmtId="0" fontId="30" fillId="3" borderId="20" xfId="0" applyFont="1" applyFill="1" applyBorder="1" applyAlignment="1">
      <alignment vertical="center"/>
    </xf>
    <xf numFmtId="0" fontId="30" fillId="3" borderId="0" xfId="0" applyFont="1" applyFill="1" applyBorder="1" applyAlignment="1">
      <alignment vertical="center"/>
    </xf>
    <xf numFmtId="0" fontId="2" fillId="2" borderId="1" xfId="0" applyFont="1" applyFill="1" applyBorder="1" applyAlignment="1" applyProtection="1">
      <alignment horizontal="center" vertical="center" wrapText="1"/>
    </xf>
    <xf numFmtId="0" fontId="1" fillId="3" borderId="22" xfId="0" applyFont="1" applyFill="1" applyBorder="1" applyAlignment="1" applyProtection="1">
      <alignment vertical="center"/>
    </xf>
    <xf numFmtId="0" fontId="1" fillId="3" borderId="23" xfId="0" applyFont="1" applyFill="1" applyBorder="1" applyAlignment="1" applyProtection="1">
      <alignment vertical="center"/>
    </xf>
    <xf numFmtId="0" fontId="1" fillId="3" borderId="24" xfId="0" applyFont="1" applyFill="1" applyBorder="1" applyAlignment="1" applyProtection="1">
      <alignment vertical="center"/>
    </xf>
    <xf numFmtId="0" fontId="1" fillId="5" borderId="0" xfId="0" applyFont="1" applyFill="1" applyBorder="1" applyAlignment="1" applyProtection="1">
      <alignment horizontal="right" vertical="center"/>
    </xf>
    <xf numFmtId="0" fontId="1" fillId="3" borderId="0" xfId="0" applyFont="1" applyFill="1" applyBorder="1" applyAlignment="1" applyProtection="1">
      <alignment horizontal="right" vertical="center"/>
    </xf>
    <xf numFmtId="0" fontId="25" fillId="3" borderId="17" xfId="0" applyFont="1" applyFill="1" applyBorder="1"/>
    <xf numFmtId="0" fontId="25" fillId="3" borderId="20" xfId="0" applyFont="1" applyFill="1" applyBorder="1"/>
    <xf numFmtId="0" fontId="25" fillId="3" borderId="21" xfId="0" applyFont="1" applyFill="1" applyBorder="1"/>
    <xf numFmtId="0" fontId="31" fillId="3" borderId="0" xfId="0" applyFont="1" applyFill="1" applyBorder="1"/>
    <xf numFmtId="0" fontId="32" fillId="3" borderId="0" xfId="0" applyFont="1" applyFill="1" applyBorder="1"/>
    <xf numFmtId="0" fontId="31" fillId="0" borderId="26" xfId="0" applyFont="1" applyFill="1" applyBorder="1" applyAlignment="1">
      <alignment vertical="top" wrapText="1"/>
    </xf>
    <xf numFmtId="0" fontId="31" fillId="0" borderId="24" xfId="0" applyFont="1" applyFill="1" applyBorder="1" applyAlignment="1">
      <alignment vertical="top" wrapText="1"/>
    </xf>
    <xf numFmtId="0" fontId="31" fillId="0" borderId="25" xfId="0" applyFont="1" applyFill="1" applyBorder="1" applyAlignment="1">
      <alignment vertical="top" wrapText="1"/>
    </xf>
    <xf numFmtId="0" fontId="31" fillId="0" borderId="1" xfId="0" applyFont="1" applyFill="1" applyBorder="1" applyAlignment="1">
      <alignment vertical="top" wrapText="1"/>
    </xf>
    <xf numFmtId="0" fontId="25" fillId="0" borderId="1" xfId="0" applyFont="1" applyFill="1" applyBorder="1" applyAlignment="1">
      <alignment vertical="top" wrapText="1"/>
    </xf>
    <xf numFmtId="0" fontId="25" fillId="3" borderId="23" xfId="0" applyFont="1" applyFill="1" applyBorder="1"/>
    <xf numFmtId="0" fontId="33" fillId="0" borderId="1" xfId="0" applyFont="1" applyFill="1" applyBorder="1" applyAlignment="1">
      <alignment horizontal="center" vertical="top" wrapText="1"/>
    </xf>
    <xf numFmtId="0" fontId="33" fillId="0" borderId="1" xfId="0" applyFont="1" applyFill="1" applyBorder="1" applyAlignment="1">
      <alignment horizontal="center" vertical="top"/>
    </xf>
    <xf numFmtId="0" fontId="2" fillId="2" borderId="30" xfId="0" applyFont="1" applyFill="1" applyBorder="1" applyAlignment="1" applyProtection="1">
      <alignment horizontal="center" vertical="center" wrapText="1"/>
    </xf>
    <xf numFmtId="1" fontId="1" fillId="2" borderId="31" xfId="0" applyNumberFormat="1" applyFont="1" applyFill="1" applyBorder="1" applyAlignment="1" applyProtection="1">
      <alignment horizontal="left"/>
      <protection locked="0"/>
    </xf>
    <xf numFmtId="0" fontId="25" fillId="0" borderId="0" xfId="0" applyFont="1" applyFill="1" applyAlignment="1" applyProtection="1">
      <alignment horizontal="right"/>
    </xf>
    <xf numFmtId="0" fontId="25" fillId="3" borderId="17" xfId="0" applyFont="1" applyFill="1" applyBorder="1" applyAlignment="1" applyProtection="1">
      <alignment horizontal="right"/>
    </xf>
    <xf numFmtId="0" fontId="25" fillId="3" borderId="18" xfId="0" applyFont="1" applyFill="1" applyBorder="1" applyAlignment="1" applyProtection="1">
      <alignment horizontal="right"/>
    </xf>
    <xf numFmtId="0" fontId="25" fillId="3" borderId="20" xfId="0" applyFont="1" applyFill="1" applyBorder="1" applyAlignment="1" applyProtection="1">
      <alignment horizontal="right"/>
    </xf>
    <xf numFmtId="0" fontId="25" fillId="3" borderId="0" xfId="0" applyFont="1" applyFill="1" applyBorder="1" applyAlignment="1" applyProtection="1">
      <alignment horizontal="right"/>
    </xf>
    <xf numFmtId="0" fontId="1" fillId="3" borderId="20" xfId="0" applyFont="1" applyFill="1" applyBorder="1" applyAlignment="1" applyProtection="1">
      <alignment horizontal="right"/>
    </xf>
    <xf numFmtId="0" fontId="1" fillId="3" borderId="20" xfId="0" applyFont="1" applyFill="1" applyBorder="1" applyAlignment="1" applyProtection="1">
      <alignment horizontal="right" vertical="top" wrapText="1"/>
    </xf>
    <xf numFmtId="0" fontId="34" fillId="3" borderId="0" xfId="0" applyFont="1" applyFill="1" applyBorder="1" applyAlignment="1" applyProtection="1">
      <alignment horizontal="right"/>
    </xf>
    <xf numFmtId="0" fontId="4" fillId="3" borderId="0" xfId="0" applyFont="1" applyFill="1" applyBorder="1" applyAlignment="1" applyProtection="1">
      <alignment horizontal="right"/>
    </xf>
    <xf numFmtId="0" fontId="5" fillId="3" borderId="0" xfId="0" applyFont="1" applyFill="1" applyBorder="1" applyAlignment="1" applyProtection="1">
      <alignment horizontal="right"/>
    </xf>
    <xf numFmtId="0" fontId="1" fillId="3" borderId="22" xfId="0" applyFont="1" applyFill="1" applyBorder="1" applyAlignment="1" applyProtection="1">
      <alignment horizontal="right"/>
    </xf>
    <xf numFmtId="0" fontId="1" fillId="3" borderId="23" xfId="0" applyFont="1" applyFill="1" applyBorder="1" applyAlignment="1" applyProtection="1">
      <alignment horizontal="right"/>
    </xf>
    <xf numFmtId="0" fontId="1" fillId="2" borderId="32" xfId="0" applyFont="1" applyFill="1" applyBorder="1" applyAlignment="1" applyProtection="1">
      <alignment vertical="top" wrapText="1"/>
    </xf>
    <xf numFmtId="0" fontId="2" fillId="2" borderId="30" xfId="0" applyFont="1" applyFill="1" applyBorder="1" applyAlignment="1" applyProtection="1">
      <alignment horizontal="right" vertical="center" wrapText="1"/>
    </xf>
    <xf numFmtId="0" fontId="2" fillId="2" borderId="36" xfId="0" applyFont="1" applyFill="1" applyBorder="1" applyAlignment="1" applyProtection="1">
      <alignment horizontal="center" vertical="center" wrapText="1"/>
    </xf>
    <xf numFmtId="0" fontId="2" fillId="2" borderId="37" xfId="0" applyFont="1" applyFill="1" applyBorder="1" applyAlignment="1" applyProtection="1">
      <alignment horizontal="center" vertical="center" wrapText="1"/>
    </xf>
    <xf numFmtId="0" fontId="2" fillId="2" borderId="16" xfId="0" applyFont="1" applyFill="1" applyBorder="1" applyAlignment="1" applyProtection="1">
      <alignment horizontal="center" vertical="center" wrapText="1"/>
    </xf>
    <xf numFmtId="0" fontId="4" fillId="3" borderId="0" xfId="0" applyFont="1" applyFill="1" applyBorder="1" applyAlignment="1" applyProtection="1"/>
    <xf numFmtId="0" fontId="15" fillId="2" borderId="39" xfId="0" applyFont="1" applyFill="1" applyBorder="1" applyAlignment="1" applyProtection="1">
      <alignment horizontal="left" vertical="top" wrapText="1"/>
    </xf>
    <xf numFmtId="0" fontId="15" fillId="3" borderId="40" xfId="0" applyFont="1" applyFill="1" applyBorder="1" applyAlignment="1" applyProtection="1">
      <alignment horizontal="center" vertical="center" wrapText="1"/>
    </xf>
    <xf numFmtId="0" fontId="1" fillId="3" borderId="0" xfId="0" applyFont="1" applyFill="1" applyBorder="1" applyAlignment="1" applyProtection="1">
      <alignment horizontal="left" vertical="top" wrapText="1"/>
    </xf>
    <xf numFmtId="0" fontId="25" fillId="3" borderId="22" xfId="0" applyFont="1" applyFill="1" applyBorder="1"/>
    <xf numFmtId="0" fontId="25" fillId="3" borderId="24" xfId="0" applyFont="1" applyFill="1" applyBorder="1"/>
    <xf numFmtId="0" fontId="4" fillId="3" borderId="0" xfId="0" applyFont="1" applyFill="1" applyBorder="1" applyAlignment="1" applyProtection="1">
      <alignment horizontal="center" vertical="center" wrapText="1"/>
    </xf>
    <xf numFmtId="0" fontId="0" fillId="0" borderId="0" xfId="0" applyProtection="1"/>
    <xf numFmtId="0" fontId="0" fillId="9" borderId="1" xfId="0" applyFill="1" applyBorder="1" applyProtection="1">
      <protection locked="0"/>
    </xf>
    <xf numFmtId="0" fontId="0" fillId="0" borderId="16" xfId="0" applyBorder="1" applyProtection="1"/>
    <xf numFmtId="0" fontId="43" fillId="11" borderId="51" xfId="0" applyFont="1" applyFill="1" applyBorder="1" applyAlignment="1" applyProtection="1">
      <alignment horizontal="left" vertical="center" wrapText="1"/>
    </xf>
    <xf numFmtId="0" fontId="43" fillId="11" borderId="11" xfId="0" applyFont="1" applyFill="1" applyBorder="1" applyAlignment="1" applyProtection="1">
      <alignment horizontal="left" vertical="center" wrapText="1"/>
    </xf>
    <xf numFmtId="0" fontId="43" fillId="11" borderId="9" xfId="0" applyFont="1" applyFill="1" applyBorder="1" applyAlignment="1" applyProtection="1">
      <alignment horizontal="left" vertical="center" wrapText="1"/>
    </xf>
    <xf numFmtId="0" fontId="44" fillId="0" borderId="10" xfId="0" applyFont="1" applyBorder="1" applyAlignment="1" applyProtection="1">
      <alignment horizontal="left" vertical="center"/>
    </xf>
    <xf numFmtId="0" fontId="45" fillId="8" borderId="11" xfId="4" applyFont="1" applyBorder="1" applyAlignment="1" applyProtection="1">
      <alignment horizontal="center" vertical="center"/>
      <protection locked="0"/>
    </xf>
    <xf numFmtId="0" fontId="44" fillId="0" borderId="54" xfId="0" applyFont="1" applyBorder="1" applyAlignment="1" applyProtection="1">
      <alignment horizontal="left" vertical="center"/>
    </xf>
    <xf numFmtId="0" fontId="40" fillId="12" borderId="11" xfId="4" applyFont="1" applyFill="1" applyBorder="1" applyAlignment="1" applyProtection="1">
      <alignment horizontal="center" vertical="center"/>
      <protection locked="0"/>
    </xf>
    <xf numFmtId="0" fontId="45" fillId="12" borderId="11" xfId="4" applyFont="1" applyFill="1" applyBorder="1" applyAlignment="1" applyProtection="1">
      <alignment horizontal="center" vertical="center"/>
      <protection locked="0"/>
    </xf>
    <xf numFmtId="0" fontId="45" fillId="12" borderId="7" xfId="4" applyFont="1" applyFill="1" applyBorder="1" applyAlignment="1" applyProtection="1">
      <alignment horizontal="center" vertical="center"/>
      <protection locked="0"/>
    </xf>
    <xf numFmtId="0" fontId="46" fillId="0" borderId="11" xfId="0" applyFont="1" applyBorder="1" applyAlignment="1" applyProtection="1">
      <alignment horizontal="left" vertical="center"/>
    </xf>
    <xf numFmtId="10" fontId="45" fillId="8" borderId="11" xfId="4" applyNumberFormat="1" applyFont="1" applyBorder="1" applyAlignment="1" applyProtection="1">
      <alignment horizontal="center" vertical="center"/>
      <protection locked="0"/>
    </xf>
    <xf numFmtId="0" fontId="46" fillId="0" borderId="51" xfId="0" applyFont="1" applyBorder="1" applyAlignment="1" applyProtection="1">
      <alignment horizontal="left" vertical="center"/>
    </xf>
    <xf numFmtId="10" fontId="45" fillId="12" borderId="11" xfId="4" applyNumberFormat="1" applyFont="1" applyFill="1" applyBorder="1" applyAlignment="1" applyProtection="1">
      <alignment horizontal="center" vertical="center"/>
      <protection locked="0"/>
    </xf>
    <xf numFmtId="10" fontId="45" fillId="12" borderId="7" xfId="4" applyNumberFormat="1" applyFont="1" applyFill="1" applyBorder="1" applyAlignment="1" applyProtection="1">
      <alignment horizontal="center" vertical="center"/>
      <protection locked="0"/>
    </xf>
    <xf numFmtId="0" fontId="0" fillId="0" borderId="0" xfId="0" applyAlignment="1" applyProtection="1">
      <alignment horizontal="left"/>
    </xf>
    <xf numFmtId="0" fontId="0" fillId="0" borderId="0" xfId="0" applyProtection="1">
      <protection locked="0"/>
    </xf>
    <xf numFmtId="0" fontId="43" fillId="11" borderId="55" xfId="0" applyFont="1" applyFill="1" applyBorder="1" applyAlignment="1" applyProtection="1">
      <alignment horizontal="center" vertical="center" wrapText="1"/>
    </xf>
    <xf numFmtId="0" fontId="43" fillId="11" borderId="42" xfId="0" applyFont="1" applyFill="1" applyBorder="1" applyAlignment="1" applyProtection="1">
      <alignment horizontal="center" vertical="center" wrapText="1"/>
    </xf>
    <xf numFmtId="0" fontId="44" fillId="0" borderId="11" xfId="0" applyFont="1" applyFill="1" applyBorder="1" applyAlignment="1" applyProtection="1">
      <alignment vertical="center" wrapText="1"/>
    </xf>
    <xf numFmtId="0" fontId="40" fillId="8" borderId="11" xfId="4" applyBorder="1" applyAlignment="1" applyProtection="1">
      <alignment wrapText="1"/>
      <protection locked="0"/>
    </xf>
    <xf numFmtId="0" fontId="40" fillId="12" borderId="11" xfId="4" applyFill="1" applyBorder="1" applyAlignment="1" applyProtection="1">
      <alignment wrapText="1"/>
      <protection locked="0"/>
    </xf>
    <xf numFmtId="0" fontId="47" fillId="2" borderId="11" xfId="0" applyFont="1" applyFill="1" applyBorder="1" applyAlignment="1" applyProtection="1">
      <alignment vertical="center" wrapText="1"/>
    </xf>
    <xf numFmtId="10" fontId="40" fillId="8" borderId="11" xfId="4" applyNumberFormat="1" applyBorder="1" applyAlignment="1" applyProtection="1">
      <alignment horizontal="center" vertical="center" wrapText="1"/>
      <protection locked="0"/>
    </xf>
    <xf numFmtId="10" fontId="40" fillId="12" borderId="11" xfId="4" applyNumberFormat="1" applyFill="1" applyBorder="1" applyAlignment="1" applyProtection="1">
      <alignment horizontal="center" vertical="center" wrapText="1"/>
      <protection locked="0"/>
    </xf>
    <xf numFmtId="0" fontId="43" fillId="11" borderId="47" xfId="0" applyFont="1" applyFill="1" applyBorder="1" applyAlignment="1" applyProtection="1">
      <alignment horizontal="center" vertical="center" wrapText="1"/>
    </xf>
    <xf numFmtId="0" fontId="43" fillId="11" borderId="11" xfId="0" applyFont="1" applyFill="1" applyBorder="1" applyAlignment="1" applyProtection="1">
      <alignment horizontal="center" vertical="center" wrapText="1"/>
    </xf>
    <xf numFmtId="0" fontId="43" fillId="11" borderId="7" xfId="0" applyFont="1" applyFill="1" applyBorder="1" applyAlignment="1" applyProtection="1">
      <alignment horizontal="center" vertical="center" wrapText="1"/>
    </xf>
    <xf numFmtId="0" fontId="48" fillId="8" borderId="47" xfId="4" applyFont="1" applyBorder="1" applyAlignment="1" applyProtection="1">
      <alignment vertical="center" wrapText="1"/>
      <protection locked="0"/>
    </xf>
    <xf numFmtId="0" fontId="48" fillId="8" borderId="11" xfId="4" applyFont="1" applyBorder="1" applyAlignment="1" applyProtection="1">
      <alignment horizontal="center" vertical="center"/>
      <protection locked="0"/>
    </xf>
    <xf numFmtId="0" fontId="48" fillId="8" borderId="7" xfId="4" applyFont="1" applyBorder="1" applyAlignment="1" applyProtection="1">
      <alignment horizontal="center" vertical="center"/>
      <protection locked="0"/>
    </xf>
    <xf numFmtId="0" fontId="48" fillId="12" borderId="11" xfId="4" applyFont="1" applyFill="1" applyBorder="1" applyAlignment="1" applyProtection="1">
      <alignment horizontal="center" vertical="center"/>
      <protection locked="0"/>
    </xf>
    <xf numFmtId="0" fontId="48" fillId="12" borderId="47" xfId="4" applyFont="1" applyFill="1" applyBorder="1" applyAlignment="1" applyProtection="1">
      <alignment vertical="center" wrapText="1"/>
      <protection locked="0"/>
    </xf>
    <xf numFmtId="0" fontId="48" fillId="12" borderId="7" xfId="4" applyFont="1" applyFill="1" applyBorder="1" applyAlignment="1" applyProtection="1">
      <alignment horizontal="center" vertical="center"/>
      <protection locked="0"/>
    </xf>
    <xf numFmtId="0" fontId="48" fillId="8" borderId="7" xfId="4" applyFont="1" applyBorder="1" applyAlignment="1" applyProtection="1">
      <alignment vertical="center"/>
      <protection locked="0"/>
    </xf>
    <xf numFmtId="0" fontId="48" fillId="12" borderId="7" xfId="4" applyFont="1" applyFill="1" applyBorder="1" applyAlignment="1" applyProtection="1">
      <alignment vertical="center"/>
      <protection locked="0"/>
    </xf>
    <xf numFmtId="0" fontId="48" fillId="8" borderId="35" xfId="4" applyFont="1" applyBorder="1" applyAlignment="1" applyProtection="1">
      <alignment vertical="center"/>
      <protection locked="0"/>
    </xf>
    <xf numFmtId="0" fontId="48" fillId="12" borderId="35" xfId="4" applyFont="1" applyFill="1" applyBorder="1" applyAlignment="1" applyProtection="1">
      <alignment vertical="center"/>
      <protection locked="0"/>
    </xf>
    <xf numFmtId="0" fontId="0" fillId="0" borderId="0" xfId="0" applyBorder="1" applyAlignment="1" applyProtection="1">
      <alignment wrapText="1"/>
    </xf>
    <xf numFmtId="0" fontId="0" fillId="0" borderId="0" xfId="0" applyBorder="1" applyProtection="1"/>
    <xf numFmtId="0" fontId="43" fillId="11" borderId="55" xfId="0" applyFont="1" applyFill="1" applyBorder="1" applyAlignment="1" applyProtection="1">
      <alignment horizontal="center" vertical="center"/>
    </xf>
    <xf numFmtId="0" fontId="43" fillId="11" borderId="9" xfId="0" applyFont="1" applyFill="1" applyBorder="1" applyAlignment="1" applyProtection="1">
      <alignment horizontal="center" vertical="center"/>
    </xf>
    <xf numFmtId="0" fontId="43" fillId="11" borderId="51" xfId="0" applyFont="1" applyFill="1" applyBorder="1" applyAlignment="1" applyProtection="1">
      <alignment horizontal="center" vertical="center" wrapText="1"/>
    </xf>
    <xf numFmtId="0" fontId="40" fillId="8" borderId="11" xfId="4" applyBorder="1" applyAlignment="1" applyProtection="1">
      <alignment horizontal="center" vertical="center"/>
      <protection locked="0"/>
    </xf>
    <xf numFmtId="10" fontId="40" fillId="8" borderId="11" xfId="4" applyNumberFormat="1" applyBorder="1" applyAlignment="1" applyProtection="1">
      <alignment horizontal="center" vertical="center"/>
      <protection locked="0"/>
    </xf>
    <xf numFmtId="0" fontId="40" fillId="12" borderId="11" xfId="4" applyFill="1" applyBorder="1" applyAlignment="1" applyProtection="1">
      <alignment horizontal="center" vertical="center"/>
      <protection locked="0"/>
    </xf>
    <xf numFmtId="10" fontId="40" fillId="12" borderId="11" xfId="4" applyNumberFormat="1" applyFill="1" applyBorder="1" applyAlignment="1" applyProtection="1">
      <alignment horizontal="center" vertical="center"/>
      <protection locked="0"/>
    </xf>
    <xf numFmtId="0" fontId="43" fillId="11" borderId="38" xfId="0" applyFont="1" applyFill="1" applyBorder="1" applyAlignment="1" applyProtection="1">
      <alignment horizontal="center" vertical="center" wrapText="1"/>
    </xf>
    <xf numFmtId="0" fontId="43" fillId="11" borderId="28" xfId="0" applyFont="1" applyFill="1" applyBorder="1" applyAlignment="1" applyProtection="1">
      <alignment horizontal="center" vertical="center" wrapText="1"/>
    </xf>
    <xf numFmtId="0" fontId="43" fillId="11" borderId="48" xfId="0" applyFont="1" applyFill="1" applyBorder="1" applyAlignment="1" applyProtection="1">
      <alignment horizontal="center" vertical="center" wrapText="1"/>
    </xf>
    <xf numFmtId="0" fontId="40" fillId="8" borderId="11" xfId="4" applyBorder="1" applyProtection="1">
      <protection locked="0"/>
    </xf>
    <xf numFmtId="0" fontId="48" fillId="8" borderId="28" xfId="4" applyFont="1" applyBorder="1" applyAlignment="1" applyProtection="1">
      <alignment vertical="center" wrapText="1"/>
      <protection locked="0"/>
    </xf>
    <xf numFmtId="0" fontId="48" fillId="8" borderId="48" xfId="4" applyFont="1" applyBorder="1" applyAlignment="1" applyProtection="1">
      <alignment horizontal="center" vertical="center"/>
      <protection locked="0"/>
    </xf>
    <xf numFmtId="0" fontId="40" fillId="12" borderId="11" xfId="4" applyFill="1" applyBorder="1" applyProtection="1">
      <protection locked="0"/>
    </xf>
    <xf numFmtId="0" fontId="48" fillId="12" borderId="28" xfId="4" applyFont="1" applyFill="1" applyBorder="1" applyAlignment="1" applyProtection="1">
      <alignment vertical="center" wrapText="1"/>
      <protection locked="0"/>
    </xf>
    <xf numFmtId="0" fontId="48" fillId="12" borderId="48" xfId="4" applyFont="1" applyFill="1" applyBorder="1" applyAlignment="1" applyProtection="1">
      <alignment horizontal="center" vertical="center"/>
      <protection locked="0"/>
    </xf>
    <xf numFmtId="0" fontId="0" fillId="0" borderId="0" xfId="0" applyBorder="1" applyAlignment="1" applyProtection="1">
      <alignment horizontal="left" wrapText="1"/>
    </xf>
    <xf numFmtId="0" fontId="43" fillId="11" borderId="6" xfId="0" applyFont="1" applyFill="1" applyBorder="1" applyAlignment="1" applyProtection="1">
      <alignment horizontal="center" vertical="center" wrapText="1"/>
    </xf>
    <xf numFmtId="0" fontId="43" fillId="11" borderId="27" xfId="0" applyFont="1" applyFill="1" applyBorder="1" applyAlignment="1" applyProtection="1">
      <alignment horizontal="center" vertical="center"/>
    </xf>
    <xf numFmtId="0" fontId="40" fillId="8" borderId="11" xfId="4" applyBorder="1" applyAlignment="1" applyProtection="1">
      <alignment vertical="center" wrapText="1"/>
      <protection locked="0"/>
    </xf>
    <xf numFmtId="0" fontId="40" fillId="8" borderId="47" xfId="4" applyBorder="1" applyAlignment="1" applyProtection="1">
      <alignment vertical="center" wrapText="1"/>
      <protection locked="0"/>
    </xf>
    <xf numFmtId="0" fontId="40" fillId="12" borderId="11" xfId="4" applyFill="1" applyBorder="1" applyAlignment="1" applyProtection="1">
      <alignment vertical="center" wrapText="1"/>
      <protection locked="0"/>
    </xf>
    <xf numFmtId="0" fontId="40" fillId="12" borderId="47" xfId="4" applyFill="1" applyBorder="1" applyAlignment="1" applyProtection="1">
      <alignment vertical="center" wrapText="1"/>
      <protection locked="0"/>
    </xf>
    <xf numFmtId="0" fontId="40" fillId="8" borderId="51" xfId="4" applyBorder="1" applyAlignment="1" applyProtection="1">
      <alignment horizontal="center" vertical="center"/>
      <protection locked="0"/>
    </xf>
    <xf numFmtId="0" fontId="40" fillId="8" borderId="7" xfId="4" applyBorder="1" applyAlignment="1" applyProtection="1">
      <alignment horizontal="center" vertical="center"/>
      <protection locked="0"/>
    </xf>
    <xf numFmtId="0" fontId="40" fillId="12" borderId="51" xfId="4" applyFill="1" applyBorder="1" applyAlignment="1" applyProtection="1">
      <alignment horizontal="center" vertical="center"/>
      <protection locked="0"/>
    </xf>
    <xf numFmtId="0" fontId="40" fillId="12" borderId="7" xfId="4" applyFill="1" applyBorder="1" applyAlignment="1" applyProtection="1">
      <alignment horizontal="center" vertical="center"/>
      <protection locked="0"/>
    </xf>
    <xf numFmtId="0" fontId="0" fillId="0" borderId="0" xfId="0" applyBorder="1" applyAlignment="1" applyProtection="1">
      <alignment horizontal="left" vertical="center" wrapText="1"/>
    </xf>
    <xf numFmtId="0" fontId="43" fillId="11" borderId="42" xfId="0" applyFont="1" applyFill="1" applyBorder="1" applyAlignment="1" applyProtection="1">
      <alignment horizontal="center" vertical="center"/>
    </xf>
    <xf numFmtId="0" fontId="40" fillId="8" borderId="7" xfId="4" applyBorder="1" applyAlignment="1" applyProtection="1">
      <alignment vertical="center" wrapText="1"/>
      <protection locked="0"/>
    </xf>
    <xf numFmtId="0" fontId="40" fillId="12" borderId="28" xfId="4" applyFill="1" applyBorder="1" applyAlignment="1" applyProtection="1">
      <alignment horizontal="center" vertical="center" wrapText="1"/>
      <protection locked="0"/>
    </xf>
    <xf numFmtId="0" fontId="40" fillId="12" borderId="51" xfId="4" applyFill="1" applyBorder="1" applyAlignment="1" applyProtection="1">
      <alignment horizontal="center" vertical="center" wrapText="1"/>
      <protection locked="0"/>
    </xf>
    <xf numFmtId="0" fontId="40" fillId="12" borderId="7" xfId="4" applyFill="1" applyBorder="1" applyAlignment="1" applyProtection="1">
      <alignment vertical="center" wrapText="1"/>
      <protection locked="0"/>
    </xf>
    <xf numFmtId="0" fontId="43" fillId="11" borderId="39" xfId="0" applyFont="1" applyFill="1" applyBorder="1" applyAlignment="1" applyProtection="1">
      <alignment horizontal="center" vertical="center"/>
    </xf>
    <xf numFmtId="0" fontId="43" fillId="11" borderId="10" xfId="0" applyFont="1" applyFill="1" applyBorder="1" applyAlignment="1" applyProtection="1">
      <alignment horizontal="center" vertical="center" wrapText="1"/>
    </xf>
    <xf numFmtId="0" fontId="40" fillId="8" borderId="33" xfId="4" applyBorder="1" applyAlignment="1" applyProtection="1">
      <protection locked="0"/>
    </xf>
    <xf numFmtId="10" fontId="40" fillId="8" borderId="38" xfId="4" applyNumberFormat="1" applyBorder="1" applyAlignment="1" applyProtection="1">
      <alignment horizontal="center" vertical="center"/>
      <protection locked="0"/>
    </xf>
    <xf numFmtId="0" fontId="40" fillId="12" borderId="33" xfId="4" applyFill="1" applyBorder="1" applyAlignment="1" applyProtection="1">
      <protection locked="0"/>
    </xf>
    <xf numFmtId="10" fontId="40" fillId="12" borderId="38" xfId="4" applyNumberFormat="1" applyFill="1" applyBorder="1" applyAlignment="1" applyProtection="1">
      <alignment horizontal="center" vertical="center"/>
      <protection locked="0"/>
    </xf>
    <xf numFmtId="0" fontId="43" fillId="11" borderId="28" xfId="0" applyFont="1" applyFill="1" applyBorder="1" applyAlignment="1" applyProtection="1">
      <alignment horizontal="center" vertical="center"/>
    </xf>
    <xf numFmtId="0" fontId="43" fillId="11" borderId="11" xfId="0" applyFont="1" applyFill="1" applyBorder="1" applyAlignment="1" applyProtection="1">
      <alignment horizontal="center" wrapText="1"/>
    </xf>
    <xf numFmtId="0" fontId="43" fillId="11" borderId="7" xfId="0" applyFont="1" applyFill="1" applyBorder="1" applyAlignment="1" applyProtection="1">
      <alignment horizontal="center" wrapText="1"/>
    </xf>
    <xf numFmtId="0" fontId="43" fillId="11" borderId="51" xfId="0" applyFont="1" applyFill="1" applyBorder="1" applyAlignment="1" applyProtection="1">
      <alignment horizontal="center" wrapText="1"/>
    </xf>
    <xf numFmtId="0" fontId="48" fillId="8" borderId="11" xfId="4" applyFont="1" applyBorder="1" applyAlignment="1" applyProtection="1">
      <alignment horizontal="center" vertical="center" wrapText="1"/>
      <protection locked="0"/>
    </xf>
    <xf numFmtId="0" fontId="48" fillId="12" borderId="11" xfId="4" applyFont="1" applyFill="1" applyBorder="1" applyAlignment="1" applyProtection="1">
      <alignment horizontal="center" vertical="center" wrapText="1"/>
      <protection locked="0"/>
    </xf>
    <xf numFmtId="0" fontId="40" fillId="8" borderId="28" xfId="4" applyBorder="1" applyAlignment="1" applyProtection="1">
      <alignment vertical="center"/>
      <protection locked="0"/>
    </xf>
    <xf numFmtId="0" fontId="40" fillId="8" borderId="0" xfId="4" applyProtection="1"/>
    <xf numFmtId="0" fontId="38" fillId="6" borderId="0" xfId="2" applyProtection="1"/>
    <xf numFmtId="0" fontId="39" fillId="7" borderId="0" xfId="3" applyProtection="1"/>
    <xf numFmtId="0" fontId="0" fillId="0" borderId="0" xfId="0" applyAlignment="1" applyProtection="1">
      <alignment wrapText="1"/>
    </xf>
    <xf numFmtId="0" fontId="26" fillId="3" borderId="18" xfId="0" applyFont="1" applyFill="1" applyBorder="1" applyAlignment="1">
      <alignment vertical="top" wrapText="1"/>
    </xf>
    <xf numFmtId="0" fontId="26" fillId="3" borderId="19" xfId="0" applyFont="1" applyFill="1" applyBorder="1" applyAlignment="1">
      <alignment vertical="top" wrapText="1"/>
    </xf>
    <xf numFmtId="0" fontId="24" fillId="3" borderId="23" xfId="1" applyFill="1" applyBorder="1" applyAlignment="1" applyProtection="1">
      <alignment vertical="top" wrapText="1"/>
    </xf>
    <xf numFmtId="0" fontId="24" fillId="3" borderId="24" xfId="1" applyFill="1" applyBorder="1" applyAlignment="1" applyProtection="1">
      <alignment vertical="top" wrapText="1"/>
    </xf>
    <xf numFmtId="0" fontId="43" fillId="11" borderId="28" xfId="0" applyFont="1" applyFill="1" applyBorder="1" applyAlignment="1" applyProtection="1">
      <alignment horizontal="center" vertical="center" wrapText="1"/>
    </xf>
    <xf numFmtId="0" fontId="40" fillId="12" borderId="48" xfId="4" applyFill="1" applyBorder="1" applyAlignment="1" applyProtection="1">
      <alignment horizontal="center" vertical="center"/>
      <protection locked="0"/>
    </xf>
    <xf numFmtId="0" fontId="0" fillId="10" borderId="1" xfId="0" applyFill="1" applyBorder="1" applyProtection="1"/>
    <xf numFmtId="0" fontId="40" fillId="12" borderId="51" xfId="4" applyFill="1" applyBorder="1" applyAlignment="1" applyProtection="1">
      <alignment vertical="center"/>
      <protection locked="0"/>
    </xf>
    <xf numFmtId="0" fontId="0" fillId="0" borderId="0" xfId="0" applyAlignment="1">
      <alignment vertical="center" wrapText="1"/>
    </xf>
    <xf numFmtId="1" fontId="1" fillId="2" borderId="1" xfId="0" applyNumberFormat="1" applyFont="1" applyFill="1" applyBorder="1" applyAlignment="1" applyProtection="1">
      <alignment horizontal="left" wrapText="1"/>
      <protection locked="0"/>
    </xf>
    <xf numFmtId="15" fontId="14" fillId="2" borderId="3" xfId="0" applyNumberFormat="1" applyFont="1" applyFill="1" applyBorder="1" applyAlignment="1" applyProtection="1">
      <alignment horizontal="left"/>
    </xf>
    <xf numFmtId="0" fontId="51" fillId="2" borderId="3" xfId="1" applyFont="1" applyFill="1" applyBorder="1" applyAlignment="1" applyProtection="1">
      <alignment wrapText="1"/>
      <protection locked="0"/>
    </xf>
    <xf numFmtId="0" fontId="24" fillId="2" borderId="3" xfId="1" applyFill="1" applyBorder="1" applyAlignment="1" applyProtection="1">
      <protection locked="0"/>
    </xf>
    <xf numFmtId="165" fontId="14" fillId="2" borderId="4" xfId="0" applyNumberFormat="1" applyFont="1" applyFill="1" applyBorder="1" applyAlignment="1" applyProtection="1">
      <alignment horizontal="left"/>
      <protection locked="0"/>
    </xf>
    <xf numFmtId="1" fontId="1" fillId="2" borderId="3" xfId="0" applyNumberFormat="1" applyFont="1" applyFill="1" applyBorder="1" applyAlignment="1" applyProtection="1">
      <alignment horizontal="left" vertical="center" wrapText="1"/>
      <protection locked="0"/>
    </xf>
    <xf numFmtId="17" fontId="14" fillId="2" borderId="3" xfId="0" applyNumberFormat="1" applyFont="1" applyFill="1" applyBorder="1" applyAlignment="1" applyProtection="1">
      <alignment horizontal="left"/>
    </xf>
    <xf numFmtId="17" fontId="14" fillId="2" borderId="4" xfId="0" applyNumberFormat="1" applyFont="1" applyFill="1" applyBorder="1" applyAlignment="1" applyProtection="1">
      <alignment horizontal="left"/>
    </xf>
    <xf numFmtId="0" fontId="14" fillId="2" borderId="13" xfId="0" applyFont="1" applyFill="1" applyBorder="1" applyAlignment="1" applyProtection="1">
      <alignment horizontal="left" vertical="top" wrapText="1"/>
    </xf>
    <xf numFmtId="0" fontId="14" fillId="2" borderId="55" xfId="0" applyFont="1" applyFill="1" applyBorder="1" applyAlignment="1" applyProtection="1">
      <alignment horizontal="left" vertical="top" wrapText="1"/>
    </xf>
    <xf numFmtId="17" fontId="14" fillId="2" borderId="27" xfId="0" applyNumberFormat="1" applyFont="1" applyFill="1" applyBorder="1" applyAlignment="1" applyProtection="1">
      <alignment horizontal="left" vertical="top" wrapText="1"/>
    </xf>
    <xf numFmtId="0" fontId="14" fillId="2" borderId="11" xfId="0" applyFont="1" applyFill="1" applyBorder="1" applyAlignment="1" applyProtection="1">
      <alignment horizontal="left" vertical="top" wrapText="1"/>
    </xf>
    <xf numFmtId="1" fontId="14" fillId="2" borderId="28" xfId="0" applyNumberFormat="1" applyFont="1" applyFill="1" applyBorder="1" applyAlignment="1" applyProtection="1">
      <alignment horizontal="left" vertical="top" wrapText="1"/>
    </xf>
    <xf numFmtId="0" fontId="21" fillId="3" borderId="0" xfId="0" applyFont="1" applyFill="1" applyBorder="1" applyAlignment="1" applyProtection="1">
      <alignment horizontal="left" vertical="center" wrapText="1"/>
    </xf>
    <xf numFmtId="0" fontId="14" fillId="2" borderId="56" xfId="0" applyFont="1" applyFill="1" applyBorder="1" applyAlignment="1" applyProtection="1">
      <alignment horizontal="left" vertical="top" wrapText="1"/>
    </xf>
    <xf numFmtId="9" fontId="1" fillId="2" borderId="11" xfId="0" applyNumberFormat="1" applyFont="1" applyFill="1" applyBorder="1" applyAlignment="1" applyProtection="1">
      <alignment horizontal="center" vertical="center" wrapText="1"/>
    </xf>
    <xf numFmtId="0" fontId="1" fillId="0" borderId="1" xfId="0" applyFont="1" applyFill="1" applyBorder="1" applyAlignment="1" applyProtection="1">
      <alignment horizontal="left" vertical="top" wrapText="1"/>
      <protection locked="0"/>
    </xf>
    <xf numFmtId="1" fontId="1" fillId="0" borderId="2" xfId="0" applyNumberFormat="1" applyFont="1" applyFill="1" applyBorder="1" applyAlignment="1" applyProtection="1">
      <alignment horizontal="left"/>
      <protection locked="0"/>
    </xf>
    <xf numFmtId="43" fontId="14" fillId="2" borderId="27" xfId="0" applyNumberFormat="1" applyFont="1" applyFill="1" applyBorder="1" applyAlignment="1" applyProtection="1">
      <alignment horizontal="left" vertical="top" wrapText="1"/>
    </xf>
    <xf numFmtId="43" fontId="14" fillId="2" borderId="39" xfId="0" applyNumberFormat="1" applyFont="1" applyFill="1" applyBorder="1" applyAlignment="1" applyProtection="1">
      <alignment horizontal="center" vertical="top" wrapText="1"/>
    </xf>
    <xf numFmtId="43" fontId="14" fillId="2" borderId="11" xfId="0" applyNumberFormat="1" applyFont="1" applyFill="1" applyBorder="1" applyAlignment="1" applyProtection="1">
      <alignment horizontal="center" vertical="top" wrapText="1"/>
    </xf>
    <xf numFmtId="43" fontId="1" fillId="2" borderId="16" xfId="0" applyNumberFormat="1" applyFont="1" applyFill="1" applyBorder="1" applyAlignment="1" applyProtection="1">
      <alignment vertical="top" wrapText="1"/>
    </xf>
    <xf numFmtId="0" fontId="15" fillId="2" borderId="30" xfId="0" applyFont="1" applyFill="1" applyBorder="1" applyAlignment="1" applyProtection="1">
      <alignment horizontal="center" vertical="top" wrapText="1"/>
    </xf>
    <xf numFmtId="0" fontId="14" fillId="2" borderId="5" xfId="0" applyFont="1" applyFill="1" applyBorder="1" applyAlignment="1" applyProtection="1">
      <alignment horizontal="left" vertical="top" wrapText="1"/>
    </xf>
    <xf numFmtId="0" fontId="14" fillId="2" borderId="43" xfId="0" applyFont="1" applyFill="1" applyBorder="1" applyAlignment="1" applyProtection="1">
      <alignment horizontal="left" vertical="top" wrapText="1"/>
    </xf>
    <xf numFmtId="0" fontId="8" fillId="0" borderId="0" xfId="0" applyFont="1" applyFill="1" applyBorder="1" applyAlignment="1" applyProtection="1">
      <alignment horizontal="center" vertical="top" wrapText="1"/>
    </xf>
    <xf numFmtId="0" fontId="52" fillId="0" borderId="0" xfId="0" applyFont="1"/>
    <xf numFmtId="9" fontId="25" fillId="0" borderId="0" xfId="0" applyNumberFormat="1" applyFont="1"/>
    <xf numFmtId="164" fontId="2" fillId="0" borderId="0" xfId="0" applyNumberFormat="1" applyFont="1" applyFill="1" applyBorder="1" applyAlignment="1" applyProtection="1">
      <alignment vertical="top" wrapText="1"/>
    </xf>
    <xf numFmtId="164" fontId="53" fillId="0" borderId="0" xfId="0" applyNumberFormat="1" applyFont="1" applyFill="1" applyBorder="1" applyAlignment="1" applyProtection="1">
      <alignment vertical="top" wrapText="1"/>
    </xf>
    <xf numFmtId="43" fontId="2" fillId="0" borderId="0" xfId="0" applyNumberFormat="1" applyFont="1" applyFill="1" applyBorder="1" applyAlignment="1" applyProtection="1">
      <alignment vertical="top" wrapText="1"/>
    </xf>
    <xf numFmtId="164" fontId="25" fillId="0" borderId="0" xfId="0" applyNumberFormat="1" applyFont="1" applyFill="1"/>
    <xf numFmtId="0" fontId="14" fillId="0" borderId="11" xfId="0" applyFont="1" applyFill="1" applyBorder="1" applyAlignment="1" applyProtection="1">
      <alignment horizontal="left" vertical="top" wrapText="1"/>
    </xf>
    <xf numFmtId="0" fontId="14" fillId="3" borderId="11" xfId="0" applyFont="1" applyFill="1" applyBorder="1" applyAlignment="1" applyProtection="1">
      <alignment vertical="top" wrapText="1"/>
    </xf>
    <xf numFmtId="0" fontId="14" fillId="0" borderId="3" xfId="0" applyFont="1" applyFill="1" applyBorder="1" applyAlignment="1" applyProtection="1">
      <alignment horizontal="left" vertical="top" wrapText="1"/>
    </xf>
    <xf numFmtId="0" fontId="14" fillId="0" borderId="6" xfId="0" applyFont="1" applyFill="1" applyBorder="1" applyAlignment="1" applyProtection="1">
      <alignment horizontal="left" vertical="top" wrapText="1"/>
    </xf>
    <xf numFmtId="0" fontId="2" fillId="3" borderId="0" xfId="0" applyFont="1" applyFill="1" applyBorder="1" applyAlignment="1" applyProtection="1">
      <alignment horizontal="center" vertical="center" wrapText="1"/>
    </xf>
    <xf numFmtId="0" fontId="31" fillId="0" borderId="1" xfId="0" applyFont="1" applyFill="1" applyBorder="1" applyAlignment="1">
      <alignment vertical="center" wrapText="1"/>
    </xf>
    <xf numFmtId="3" fontId="40" fillId="8" borderId="11" xfId="4" applyNumberFormat="1" applyFont="1" applyBorder="1" applyAlignment="1" applyProtection="1">
      <alignment horizontal="center" vertical="center"/>
      <protection locked="0"/>
    </xf>
    <xf numFmtId="3" fontId="45" fillId="8" borderId="7" xfId="4" applyNumberFormat="1" applyFont="1" applyBorder="1" applyAlignment="1" applyProtection="1">
      <alignment horizontal="center" vertical="center"/>
      <protection locked="0"/>
    </xf>
    <xf numFmtId="9" fontId="45" fillId="8" borderId="7" xfId="4" applyNumberFormat="1" applyFont="1" applyBorder="1" applyAlignment="1" applyProtection="1">
      <alignment horizontal="center" vertical="center"/>
      <protection locked="0"/>
    </xf>
    <xf numFmtId="0" fontId="0" fillId="0" borderId="11" xfId="0" applyBorder="1" applyProtection="1"/>
    <xf numFmtId="0" fontId="40" fillId="12" borderId="51" xfId="4" applyFill="1" applyBorder="1" applyAlignment="1" applyProtection="1">
      <alignment horizontal="center" vertical="center"/>
      <protection locked="0"/>
    </xf>
    <xf numFmtId="9" fontId="40" fillId="12" borderId="11" xfId="4" applyNumberFormat="1" applyFill="1" applyBorder="1" applyAlignment="1" applyProtection="1">
      <alignment horizontal="center" vertical="center"/>
      <protection locked="0"/>
    </xf>
    <xf numFmtId="9" fontId="40" fillId="8" borderId="11" xfId="4" applyNumberFormat="1" applyBorder="1" applyAlignment="1" applyProtection="1">
      <alignment horizontal="center" vertical="center"/>
      <protection locked="0"/>
    </xf>
    <xf numFmtId="0" fontId="14" fillId="2" borderId="11" xfId="0" applyFont="1" applyFill="1" applyBorder="1" applyAlignment="1" applyProtection="1">
      <alignment horizontal="left" vertical="center" wrapText="1"/>
    </xf>
    <xf numFmtId="0" fontId="14" fillId="2" borderId="28" xfId="0" applyFont="1" applyFill="1" applyBorder="1" applyAlignment="1" applyProtection="1">
      <alignment horizontal="left" vertical="center" wrapText="1"/>
    </xf>
    <xf numFmtId="0" fontId="14" fillId="2" borderId="17" xfId="0" applyFont="1" applyFill="1" applyBorder="1" applyAlignment="1" applyProtection="1">
      <alignment horizontal="left" vertical="center" wrapText="1"/>
    </xf>
    <xf numFmtId="0" fontId="14" fillId="3" borderId="0" xfId="0" applyFont="1" applyFill="1" applyBorder="1" applyAlignment="1" applyProtection="1">
      <alignment horizontal="left" vertical="center" wrapText="1"/>
    </xf>
    <xf numFmtId="0" fontId="14" fillId="0" borderId="29" xfId="0" applyFont="1" applyFill="1" applyBorder="1" applyAlignment="1">
      <alignment vertical="top" wrapText="1"/>
    </xf>
    <xf numFmtId="0" fontId="15" fillId="2" borderId="8" xfId="0" applyFont="1" applyFill="1" applyBorder="1" applyAlignment="1" applyProtection="1">
      <alignment horizontal="left" vertical="top" wrapText="1"/>
    </xf>
    <xf numFmtId="0" fontId="15" fillId="2" borderId="10" xfId="0" applyFont="1" applyFill="1" applyBorder="1" applyAlignment="1" applyProtection="1">
      <alignment horizontal="left" vertical="top" wrapText="1"/>
    </xf>
    <xf numFmtId="3" fontId="14" fillId="0" borderId="11" xfId="0" applyNumberFormat="1" applyFont="1" applyFill="1" applyBorder="1" applyAlignment="1" applyProtection="1">
      <alignment horizontal="right" vertical="top" wrapText="1"/>
    </xf>
    <xf numFmtId="0" fontId="15" fillId="2" borderId="17" xfId="0" applyFont="1" applyFill="1" applyBorder="1" applyAlignment="1" applyProtection="1">
      <alignment vertical="top" wrapText="1"/>
    </xf>
    <xf numFmtId="0" fontId="15" fillId="2" borderId="38" xfId="0" applyFont="1" applyFill="1" applyBorder="1" applyAlignment="1" applyProtection="1">
      <alignment horizontal="center" vertical="center" wrapText="1"/>
    </xf>
    <xf numFmtId="0" fontId="15" fillId="2" borderId="1" xfId="0" applyFont="1" applyFill="1" applyBorder="1" applyAlignment="1" applyProtection="1">
      <alignment vertical="top" wrapText="1"/>
    </xf>
    <xf numFmtId="0" fontId="14" fillId="2" borderId="21" xfId="0" applyFont="1" applyFill="1" applyBorder="1" applyAlignment="1">
      <alignment vertical="top" wrapText="1"/>
    </xf>
    <xf numFmtId="0" fontId="33" fillId="2" borderId="29" xfId="0" applyFont="1" applyFill="1" applyBorder="1" applyAlignment="1">
      <alignment horizontal="center" vertical="top" wrapText="1"/>
    </xf>
    <xf numFmtId="0" fontId="31" fillId="2" borderId="24" xfId="0" applyFont="1" applyFill="1" applyBorder="1" applyAlignment="1">
      <alignment vertical="top" wrapText="1"/>
    </xf>
    <xf numFmtId="0" fontId="1" fillId="2" borderId="15" xfId="0" applyFont="1" applyFill="1" applyBorder="1" applyAlignment="1" applyProtection="1">
      <alignment horizontal="left"/>
      <protection locked="0"/>
    </xf>
    <xf numFmtId="0" fontId="2" fillId="3" borderId="17" xfId="0" applyFont="1" applyFill="1" applyBorder="1" applyAlignment="1" applyProtection="1">
      <alignment wrapText="1"/>
    </xf>
    <xf numFmtId="0" fontId="2" fillId="2" borderId="14" xfId="0" applyFont="1" applyFill="1" applyBorder="1" applyAlignment="1" applyProtection="1">
      <alignment horizontal="center" vertical="center" wrapText="1"/>
    </xf>
    <xf numFmtId="0" fontId="34" fillId="2" borderId="1" xfId="0" applyFont="1" applyFill="1" applyBorder="1" applyAlignment="1">
      <alignment horizontal="center" vertical="center" wrapText="1"/>
    </xf>
    <xf numFmtId="166" fontId="1" fillId="2" borderId="27" xfId="0" applyNumberFormat="1" applyFont="1" applyFill="1" applyBorder="1" applyAlignment="1" applyProtection="1">
      <alignment vertical="top" wrapText="1"/>
    </xf>
    <xf numFmtId="166" fontId="1" fillId="2" borderId="28" xfId="0" applyNumberFormat="1" applyFont="1" applyFill="1" applyBorder="1" applyAlignment="1" applyProtection="1">
      <alignment vertical="top" wrapText="1"/>
    </xf>
    <xf numFmtId="166" fontId="1" fillId="2" borderId="33" xfId="0" applyNumberFormat="1" applyFont="1" applyFill="1" applyBorder="1" applyAlignment="1" applyProtection="1">
      <alignment vertical="top" wrapText="1"/>
    </xf>
    <xf numFmtId="166" fontId="1" fillId="2" borderId="34" xfId="0" applyNumberFormat="1" applyFont="1" applyFill="1" applyBorder="1" applyAlignment="1" applyProtection="1">
      <alignment vertical="top" wrapText="1"/>
    </xf>
    <xf numFmtId="166" fontId="25" fillId="0" borderId="0" xfId="0" applyNumberFormat="1" applyFont="1"/>
    <xf numFmtId="0" fontId="1" fillId="0" borderId="2" xfId="0" applyFont="1" applyFill="1" applyBorder="1" applyAlignment="1" applyProtection="1">
      <alignment vertical="top" wrapText="1"/>
    </xf>
    <xf numFmtId="0" fontId="1" fillId="0" borderId="3" xfId="0" applyFont="1" applyFill="1" applyBorder="1" applyAlignment="1" applyProtection="1">
      <alignment vertical="top" wrapText="1"/>
    </xf>
    <xf numFmtId="0" fontId="1" fillId="0" borderId="31" xfId="0" applyFont="1" applyFill="1" applyBorder="1" applyAlignment="1" applyProtection="1">
      <alignment vertical="top" wrapText="1"/>
    </xf>
    <xf numFmtId="0" fontId="1" fillId="0" borderId="1" xfId="0" applyFont="1" applyFill="1" applyBorder="1" applyAlignment="1" applyProtection="1">
      <alignment vertical="top" wrapText="1"/>
    </xf>
    <xf numFmtId="0" fontId="2" fillId="3" borderId="0" xfId="0" applyFont="1" applyFill="1" applyBorder="1" applyAlignment="1" applyProtection="1">
      <alignment horizontal="right" wrapText="1"/>
    </xf>
    <xf numFmtId="0" fontId="2" fillId="3" borderId="0" xfId="0" applyFont="1" applyFill="1" applyBorder="1" applyAlignment="1" applyProtection="1">
      <alignment horizontal="left" vertical="center" wrapText="1"/>
    </xf>
    <xf numFmtId="0" fontId="1" fillId="0" borderId="0" xfId="0" applyFont="1" applyFill="1" applyBorder="1" applyAlignment="1" applyProtection="1">
      <alignment vertical="top" wrapText="1"/>
      <protection locked="0"/>
    </xf>
    <xf numFmtId="3" fontId="1" fillId="0" borderId="0" xfId="0" applyNumberFormat="1" applyFont="1" applyFill="1" applyBorder="1" applyAlignment="1" applyProtection="1">
      <alignment vertical="top" wrapText="1"/>
      <protection locked="0"/>
    </xf>
    <xf numFmtId="0" fontId="11" fillId="3" borderId="0" xfId="0" applyFont="1" applyFill="1" applyBorder="1" applyAlignment="1" applyProtection="1">
      <alignment horizontal="left" vertical="center" wrapText="1"/>
    </xf>
    <xf numFmtId="0" fontId="11" fillId="2" borderId="0" xfId="0" applyFont="1" applyFill="1" applyBorder="1" applyAlignment="1" applyProtection="1">
      <alignment horizontal="left" vertical="center" wrapText="1"/>
    </xf>
    <xf numFmtId="0" fontId="11" fillId="3" borderId="0" xfId="0" applyFont="1" applyFill="1" applyBorder="1" applyAlignment="1" applyProtection="1">
      <alignment horizontal="center" wrapText="1"/>
    </xf>
    <xf numFmtId="0" fontId="14" fillId="0" borderId="11" xfId="0" applyFont="1" applyBorder="1" applyAlignment="1">
      <alignment horizontal="center" vertical="top" wrapText="1"/>
    </xf>
    <xf numFmtId="0" fontId="14" fillId="0" borderId="11" xfId="0" applyFont="1" applyBorder="1" applyAlignment="1">
      <alignment horizontal="left" vertical="top" wrapText="1"/>
    </xf>
    <xf numFmtId="0" fontId="10" fillId="0" borderId="0" xfId="0" applyFont="1" applyFill="1" applyBorder="1" applyAlignment="1" applyProtection="1">
      <alignment vertical="top" wrapText="1"/>
    </xf>
    <xf numFmtId="0" fontId="25" fillId="3" borderId="17" xfId="0" applyFont="1" applyFill="1" applyBorder="1" applyAlignment="1">
      <alignment wrapText="1"/>
    </xf>
    <xf numFmtId="0" fontId="25" fillId="3" borderId="18" xfId="0" applyFont="1" applyFill="1" applyBorder="1" applyAlignment="1">
      <alignment wrapText="1"/>
    </xf>
    <xf numFmtId="0" fontId="25" fillId="3" borderId="19" xfId="0" applyFont="1" applyFill="1" applyBorder="1" applyAlignment="1">
      <alignment wrapText="1"/>
    </xf>
    <xf numFmtId="0" fontId="25" fillId="3" borderId="20" xfId="0" applyFont="1" applyFill="1" applyBorder="1" applyAlignment="1">
      <alignment wrapText="1"/>
    </xf>
    <xf numFmtId="0" fontId="14" fillId="0" borderId="1" xfId="0" applyFont="1" applyFill="1" applyBorder="1" applyAlignment="1" applyProtection="1">
      <alignment wrapText="1"/>
    </xf>
    <xf numFmtId="0" fontId="14" fillId="3" borderId="0" xfId="0" applyFont="1" applyFill="1" applyBorder="1" applyAlignment="1" applyProtection="1">
      <alignment wrapText="1"/>
    </xf>
    <xf numFmtId="164" fontId="25" fillId="0" borderId="0" xfId="0" applyNumberFormat="1" applyFont="1" applyAlignment="1">
      <alignment wrapText="1"/>
    </xf>
    <xf numFmtId="0" fontId="15" fillId="3" borderId="21" xfId="0" applyFont="1" applyFill="1" applyBorder="1" applyAlignment="1">
      <alignment horizontal="center" wrapText="1"/>
    </xf>
    <xf numFmtId="0" fontId="25" fillId="0" borderId="0" xfId="0" applyFont="1" applyFill="1" applyBorder="1" applyAlignment="1">
      <alignment wrapText="1"/>
    </xf>
    <xf numFmtId="0" fontId="1" fillId="0" borderId="0" xfId="0" applyFont="1" applyFill="1" applyBorder="1" applyAlignment="1" applyProtection="1">
      <alignment wrapText="1"/>
    </xf>
    <xf numFmtId="0" fontId="25" fillId="3" borderId="18" xfId="0" applyFont="1" applyFill="1" applyBorder="1" applyAlignment="1"/>
    <xf numFmtId="0" fontId="25" fillId="3" borderId="0" xfId="0" applyFont="1" applyFill="1" applyBorder="1" applyAlignment="1"/>
    <xf numFmtId="0" fontId="25" fillId="3" borderId="0" xfId="0" applyFont="1" applyFill="1" applyAlignment="1">
      <alignment horizontal="left" vertical="center"/>
    </xf>
    <xf numFmtId="0" fontId="14" fillId="3" borderId="23" xfId="0" applyFont="1" applyFill="1" applyBorder="1" applyAlignment="1"/>
    <xf numFmtId="0" fontId="25" fillId="3" borderId="23" xfId="0" applyFont="1" applyFill="1" applyBorder="1" applyAlignment="1"/>
    <xf numFmtId="0" fontId="14" fillId="0" borderId="0" xfId="0" applyFont="1" applyAlignment="1"/>
    <xf numFmtId="0" fontId="35" fillId="0" borderId="0" xfId="0" applyFont="1" applyFill="1" applyBorder="1" applyAlignment="1" applyProtection="1">
      <alignment horizontal="left" vertical="top" wrapText="1"/>
    </xf>
    <xf numFmtId="0" fontId="25" fillId="0" borderId="21" xfId="0" applyFont="1" applyBorder="1"/>
    <xf numFmtId="0" fontId="58" fillId="0" borderId="0" xfId="0" applyFont="1" applyBorder="1" applyAlignment="1">
      <alignment vertical="center" wrapText="1"/>
    </xf>
    <xf numFmtId="0" fontId="58" fillId="0" borderId="0" xfId="0" applyFont="1" applyBorder="1" applyAlignment="1">
      <alignment horizontal="left" vertical="center" wrapText="1"/>
    </xf>
    <xf numFmtId="0" fontId="58" fillId="0" borderId="0" xfId="0" applyFont="1"/>
    <xf numFmtId="0" fontId="59" fillId="0" borderId="0" xfId="0" applyFont="1" applyBorder="1" applyAlignment="1">
      <alignment vertical="center" wrapText="1"/>
    </xf>
    <xf numFmtId="0" fontId="59" fillId="0" borderId="0" xfId="0" applyFont="1" applyBorder="1" applyAlignment="1">
      <alignment horizontal="left" vertical="center" wrapText="1"/>
    </xf>
    <xf numFmtId="0" fontId="2" fillId="3" borderId="22" xfId="0" applyFont="1" applyFill="1" applyBorder="1" applyAlignment="1" applyProtection="1">
      <alignment vertical="center" wrapText="1"/>
    </xf>
    <xf numFmtId="0" fontId="2" fillId="2" borderId="18" xfId="0" applyFont="1" applyFill="1" applyBorder="1" applyAlignment="1" applyProtection="1">
      <alignment horizontal="center" vertical="center" wrapText="1"/>
    </xf>
    <xf numFmtId="1" fontId="1" fillId="2" borderId="1" xfId="0" applyNumberFormat="1" applyFont="1" applyFill="1" applyBorder="1" applyAlignment="1" applyProtection="1">
      <alignment horizontal="center" vertical="center" wrapText="1"/>
    </xf>
    <xf numFmtId="0" fontId="14" fillId="2" borderId="1" xfId="0" applyFont="1" applyFill="1" applyBorder="1" applyAlignment="1" applyProtection="1">
      <alignment horizontal="left" vertical="center" wrapText="1"/>
    </xf>
    <xf numFmtId="0" fontId="1" fillId="2" borderId="14" xfId="0" applyFont="1" applyFill="1" applyBorder="1" applyAlignment="1" applyProtection="1">
      <alignment horizontal="left" vertical="center" wrapText="1"/>
    </xf>
    <xf numFmtId="0" fontId="1" fillId="2" borderId="1" xfId="0" applyFont="1" applyFill="1" applyBorder="1" applyAlignment="1" applyProtection="1">
      <alignment horizontal="left" vertical="center" wrapText="1"/>
    </xf>
    <xf numFmtId="0" fontId="14" fillId="2" borderId="1" xfId="0" applyFont="1" applyFill="1" applyBorder="1" applyAlignment="1" applyProtection="1">
      <alignment horizontal="left" vertical="top" wrapText="1"/>
    </xf>
    <xf numFmtId="0" fontId="1" fillId="2" borderId="26" xfId="0" applyFont="1" applyFill="1" applyBorder="1" applyAlignment="1" applyProtection="1">
      <alignment horizontal="left" vertical="center" wrapText="1"/>
    </xf>
    <xf numFmtId="0" fontId="2" fillId="3" borderId="20" xfId="0" applyFont="1" applyFill="1" applyBorder="1" applyAlignment="1" applyProtection="1">
      <alignment wrapText="1"/>
    </xf>
    <xf numFmtId="0" fontId="2" fillId="3" borderId="20" xfId="0" applyFont="1" applyFill="1" applyBorder="1" applyAlignment="1" applyProtection="1">
      <alignment vertical="center" wrapText="1"/>
    </xf>
    <xf numFmtId="0" fontId="2" fillId="3" borderId="14" xfId="0" applyFont="1" applyFill="1" applyBorder="1" applyAlignment="1" applyProtection="1">
      <alignment wrapText="1"/>
    </xf>
    <xf numFmtId="0" fontId="2" fillId="3" borderId="26" xfId="0" applyFont="1" applyFill="1" applyBorder="1" applyAlignment="1" applyProtection="1">
      <alignment vertical="center" wrapText="1"/>
    </xf>
    <xf numFmtId="0" fontId="25" fillId="0" borderId="1" xfId="0" applyFont="1" applyBorder="1" applyAlignment="1">
      <alignment vertical="center" wrapText="1"/>
    </xf>
    <xf numFmtId="0" fontId="25" fillId="0" borderId="24" xfId="0" applyFont="1" applyBorder="1" applyAlignment="1">
      <alignment horizontal="left" vertical="center" wrapText="1"/>
    </xf>
    <xf numFmtId="0" fontId="25" fillId="0" borderId="1" xfId="0" applyFont="1" applyBorder="1" applyAlignment="1">
      <alignment horizontal="left" vertical="center" wrapText="1"/>
    </xf>
    <xf numFmtId="1" fontId="24" fillId="2" borderId="2" xfId="1" applyNumberFormat="1" applyFill="1" applyBorder="1" applyAlignment="1" applyProtection="1">
      <alignment horizontal="left" vertical="top"/>
      <protection locked="0"/>
    </xf>
    <xf numFmtId="17" fontId="55" fillId="2" borderId="3" xfId="0" applyNumberFormat="1" applyFont="1" applyFill="1" applyBorder="1" applyAlignment="1" applyProtection="1">
      <alignment horizontal="left" vertical="top" wrapText="1"/>
    </xf>
    <xf numFmtId="0" fontId="4" fillId="3" borderId="0" xfId="0" applyFont="1" applyFill="1" applyBorder="1" applyAlignment="1" applyProtection="1">
      <alignment horizontal="left" vertical="top" wrapText="1"/>
    </xf>
    <xf numFmtId="0" fontId="2" fillId="3" borderId="0" xfId="0" applyFont="1" applyFill="1" applyBorder="1" applyAlignment="1" applyProtection="1">
      <alignment horizontal="left" vertical="center" wrapText="1"/>
    </xf>
    <xf numFmtId="0" fontId="10" fillId="3" borderId="0" xfId="0" applyFont="1" applyFill="1" applyBorder="1" applyAlignment="1" applyProtection="1">
      <alignment horizontal="center"/>
    </xf>
    <xf numFmtId="0" fontId="10" fillId="3" borderId="0" xfId="0" applyFont="1" applyFill="1" applyBorder="1" applyAlignment="1" applyProtection="1">
      <alignment horizontal="center" wrapText="1"/>
    </xf>
    <xf numFmtId="0" fontId="4" fillId="3"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0" fontId="1" fillId="0" borderId="0" xfId="0" applyFont="1" applyFill="1" applyBorder="1" applyAlignment="1" applyProtection="1">
      <alignment vertical="top" wrapText="1"/>
      <protection locked="0"/>
    </xf>
    <xf numFmtId="3" fontId="1" fillId="0" borderId="0" xfId="0" applyNumberFormat="1" applyFont="1" applyFill="1" applyBorder="1" applyAlignment="1" applyProtection="1">
      <alignment vertical="top" wrapText="1"/>
      <protection locked="0"/>
    </xf>
    <xf numFmtId="0" fontId="4" fillId="3" borderId="0" xfId="0" applyFont="1" applyFill="1" applyBorder="1" applyAlignment="1" applyProtection="1">
      <alignment horizontal="center" vertical="center" wrapText="1"/>
    </xf>
    <xf numFmtId="166" fontId="1" fillId="2" borderId="37" xfId="0" applyNumberFormat="1" applyFont="1" applyFill="1" applyBorder="1" applyAlignment="1" applyProtection="1">
      <alignment horizontal="right" vertical="top" wrapText="1"/>
    </xf>
    <xf numFmtId="166" fontId="1" fillId="2" borderId="37" xfId="0" applyNumberFormat="1" applyFont="1" applyFill="1" applyBorder="1" applyAlignment="1" applyProtection="1">
      <alignment horizontal="right" vertical="center" wrapText="1"/>
    </xf>
    <xf numFmtId="0" fontId="2" fillId="3" borderId="0" xfId="0" applyFont="1" applyFill="1" applyBorder="1" applyAlignment="1" applyProtection="1">
      <alignment horizontal="left" vertical="center" wrapText="1"/>
    </xf>
    <xf numFmtId="0" fontId="1" fillId="2" borderId="15" xfId="0" applyFont="1" applyFill="1" applyBorder="1" applyAlignment="1" applyProtection="1">
      <protection locked="0"/>
    </xf>
    <xf numFmtId="167" fontId="14" fillId="2" borderId="27" xfId="0" applyNumberFormat="1" applyFont="1" applyFill="1" applyBorder="1" applyAlignment="1" applyProtection="1">
      <alignment horizontal="left" vertical="top" wrapText="1"/>
    </xf>
    <xf numFmtId="166" fontId="14" fillId="2" borderId="27" xfId="0" applyNumberFormat="1" applyFont="1" applyFill="1" applyBorder="1" applyAlignment="1" applyProtection="1">
      <alignment horizontal="left" vertical="top" wrapText="1"/>
    </xf>
    <xf numFmtId="0" fontId="14" fillId="0" borderId="11" xfId="0" applyFont="1" applyBorder="1" applyAlignment="1">
      <alignment vertical="top" wrapText="1"/>
    </xf>
    <xf numFmtId="0" fontId="62" fillId="0" borderId="11" xfId="0" applyFont="1" applyBorder="1" applyAlignment="1">
      <alignment horizontal="left" vertical="top" wrapText="1"/>
    </xf>
    <xf numFmtId="167" fontId="14" fillId="2" borderId="27" xfId="0" applyNumberFormat="1" applyFont="1" applyFill="1" applyBorder="1" applyAlignment="1" applyProtection="1">
      <alignment horizontal="right" vertical="top" wrapText="1"/>
    </xf>
    <xf numFmtId="0" fontId="62" fillId="0" borderId="11" xfId="0" applyFont="1" applyBorder="1" applyAlignment="1">
      <alignment wrapText="1"/>
    </xf>
    <xf numFmtId="167" fontId="14" fillId="2" borderId="55" xfId="0" applyNumberFormat="1" applyFont="1" applyFill="1" applyBorder="1" applyAlignment="1" applyProtection="1">
      <alignment horizontal="right" vertical="top" wrapText="1"/>
    </xf>
    <xf numFmtId="0" fontId="62" fillId="0" borderId="0" xfId="0" applyFont="1" applyAlignment="1">
      <alignment wrapText="1"/>
    </xf>
    <xf numFmtId="0" fontId="14" fillId="0" borderId="0" xfId="0" applyFont="1" applyAlignment="1">
      <alignment horizontal="left" vertical="center" wrapText="1"/>
    </xf>
    <xf numFmtId="0" fontId="31" fillId="0" borderId="11" xfId="0" applyFont="1" applyBorder="1" applyAlignment="1">
      <alignment horizontal="left" vertical="center" wrapText="1"/>
    </xf>
    <xf numFmtId="166" fontId="14" fillId="2" borderId="28" xfId="0" applyNumberFormat="1" applyFont="1" applyFill="1" applyBorder="1" applyAlignment="1" applyProtection="1">
      <alignment horizontal="left" vertical="top" wrapText="1"/>
    </xf>
    <xf numFmtId="0" fontId="15" fillId="13" borderId="11" xfId="0" applyFont="1" applyFill="1" applyBorder="1" applyAlignment="1" applyProtection="1">
      <alignment horizontal="left" vertical="top" wrapText="1"/>
    </xf>
    <xf numFmtId="0" fontId="14" fillId="13" borderId="11" xfId="0" applyFont="1" applyFill="1" applyBorder="1" applyAlignment="1" applyProtection="1">
      <alignment horizontal="left" vertical="top" wrapText="1"/>
    </xf>
    <xf numFmtId="4" fontId="15" fillId="13" borderId="11" xfId="0" applyNumberFormat="1" applyFont="1" applyFill="1" applyBorder="1" applyAlignment="1" applyProtection="1">
      <alignment horizontal="right" vertical="top" wrapText="1"/>
    </xf>
    <xf numFmtId="167" fontId="15" fillId="2" borderId="42" xfId="0" applyNumberFormat="1" applyFont="1" applyFill="1" applyBorder="1" applyAlignment="1" applyProtection="1">
      <alignment horizontal="right" vertical="top" wrapText="1"/>
    </xf>
    <xf numFmtId="167" fontId="14" fillId="2" borderId="11" xfId="0" applyNumberFormat="1" applyFont="1" applyFill="1" applyBorder="1" applyAlignment="1" applyProtection="1">
      <alignment horizontal="left" vertical="top" wrapText="1"/>
    </xf>
    <xf numFmtId="167" fontId="14" fillId="2" borderId="28" xfId="0" applyNumberFormat="1" applyFont="1" applyFill="1" applyBorder="1" applyAlignment="1" applyProtection="1">
      <alignment horizontal="center" vertical="top" wrapText="1"/>
    </xf>
    <xf numFmtId="167" fontId="14" fillId="2" borderId="11" xfId="0" applyNumberFormat="1" applyFont="1" applyFill="1" applyBorder="1" applyAlignment="1" applyProtection="1">
      <alignment horizontal="center" vertical="top" wrapText="1"/>
    </xf>
    <xf numFmtId="167" fontId="14" fillId="0" borderId="11" xfId="0" applyNumberFormat="1" applyFont="1" applyFill="1" applyBorder="1" applyAlignment="1" applyProtection="1">
      <alignment vertical="top" wrapText="1"/>
    </xf>
    <xf numFmtId="1" fontId="14" fillId="2" borderId="11" xfId="0" applyNumberFormat="1" applyFont="1" applyFill="1" applyBorder="1" applyAlignment="1" applyProtection="1">
      <alignment horizontal="left" vertical="top" wrapText="1"/>
    </xf>
    <xf numFmtId="0" fontId="15" fillId="2" borderId="0" xfId="0" applyFont="1" applyFill="1" applyBorder="1" applyAlignment="1" applyProtection="1">
      <alignment vertical="top" wrapText="1"/>
    </xf>
    <xf numFmtId="0" fontId="15" fillId="2" borderId="40" xfId="0" applyFont="1" applyFill="1" applyBorder="1" applyAlignment="1" applyProtection="1">
      <alignment horizontal="center" vertical="center" wrapText="1"/>
    </xf>
    <xf numFmtId="0" fontId="15" fillId="2" borderId="27" xfId="0" applyFont="1" applyFill="1" applyBorder="1" applyAlignment="1" applyProtection="1">
      <alignment horizontal="center" vertical="center" wrapText="1"/>
    </xf>
    <xf numFmtId="0" fontId="15" fillId="3" borderId="0" xfId="0" applyFont="1" applyFill="1" applyBorder="1" applyAlignment="1" applyProtection="1">
      <alignment horizontal="center" vertical="center" wrapText="1"/>
    </xf>
    <xf numFmtId="0" fontId="15" fillId="2" borderId="52" xfId="0" applyFont="1" applyFill="1" applyBorder="1" applyAlignment="1" applyProtection="1">
      <alignment horizontal="center" vertical="center" wrapText="1"/>
    </xf>
    <xf numFmtId="0" fontId="15" fillId="2" borderId="60" xfId="0" applyFont="1" applyFill="1" applyBorder="1" applyAlignment="1" applyProtection="1">
      <alignment horizontal="center" vertical="center" wrapText="1"/>
    </xf>
    <xf numFmtId="0" fontId="15" fillId="2" borderId="51" xfId="0" applyFont="1" applyFill="1" applyBorder="1" applyAlignment="1" applyProtection="1">
      <alignment horizontal="center" vertical="center" wrapText="1"/>
    </xf>
    <xf numFmtId="0" fontId="14" fillId="2" borderId="29" xfId="0" applyFont="1" applyFill="1" applyBorder="1" applyAlignment="1">
      <alignment wrapText="1"/>
    </xf>
    <xf numFmtId="0" fontId="2" fillId="3" borderId="11" xfId="0" applyFont="1" applyFill="1" applyBorder="1" applyAlignment="1" applyProtection="1">
      <alignment horizontal="center" vertical="center" wrapText="1"/>
    </xf>
    <xf numFmtId="0" fontId="2" fillId="3" borderId="0" xfId="0" applyFont="1" applyFill="1" applyBorder="1" applyAlignment="1" applyProtection="1">
      <alignment horizontal="left"/>
    </xf>
    <xf numFmtId="1" fontId="25" fillId="0" borderId="0" xfId="0" applyNumberFormat="1" applyFont="1"/>
    <xf numFmtId="9" fontId="25" fillId="0" borderId="0" xfId="0" applyNumberFormat="1" applyFont="1" applyAlignment="1"/>
    <xf numFmtId="0" fontId="1" fillId="2" borderId="61" xfId="0" applyFont="1" applyFill="1" applyBorder="1" applyAlignment="1" applyProtection="1">
      <alignment horizontal="left"/>
      <protection locked="0"/>
    </xf>
    <xf numFmtId="0" fontId="1" fillId="2" borderId="50" xfId="0" applyFont="1" applyFill="1" applyBorder="1" applyAlignment="1" applyProtection="1">
      <alignment horizontal="right" vertical="center"/>
    </xf>
    <xf numFmtId="0" fontId="1" fillId="2" borderId="34" xfId="0" applyFont="1" applyFill="1" applyBorder="1" applyAlignment="1" applyProtection="1">
      <alignment horizontal="left"/>
      <protection locked="0"/>
    </xf>
    <xf numFmtId="0" fontId="1" fillId="2" borderId="57" xfId="0" applyFont="1" applyFill="1" applyBorder="1" applyAlignment="1" applyProtection="1">
      <alignment horizontal="left"/>
      <protection locked="0"/>
    </xf>
    <xf numFmtId="0" fontId="1" fillId="2" borderId="39" xfId="0" applyFont="1" applyFill="1" applyBorder="1" applyAlignment="1" applyProtection="1">
      <alignment horizontal="left"/>
      <protection locked="0"/>
    </xf>
    <xf numFmtId="0" fontId="1" fillId="2" borderId="56" xfId="0" applyFont="1" applyFill="1" applyBorder="1" applyAlignment="1" applyProtection="1">
      <alignment horizontal="right" vertical="center"/>
    </xf>
    <xf numFmtId="166" fontId="40" fillId="12" borderId="11" xfId="4" applyNumberFormat="1" applyFont="1" applyFill="1" applyBorder="1" applyAlignment="1" applyProtection="1">
      <alignment horizontal="center" vertical="center"/>
      <protection locked="0"/>
    </xf>
    <xf numFmtId="166" fontId="45" fillId="12" borderId="11" xfId="4" applyNumberFormat="1" applyFont="1" applyFill="1" applyBorder="1" applyAlignment="1" applyProtection="1">
      <alignment horizontal="center" vertical="center"/>
      <protection locked="0"/>
    </xf>
    <xf numFmtId="166" fontId="45" fillId="12" borderId="7" xfId="4" applyNumberFormat="1" applyFont="1" applyFill="1" applyBorder="1" applyAlignment="1" applyProtection="1">
      <alignment horizontal="center" vertical="center"/>
      <protection locked="0"/>
    </xf>
    <xf numFmtId="164" fontId="1" fillId="2" borderId="37" xfId="0" applyNumberFormat="1" applyFont="1" applyFill="1" applyBorder="1" applyAlignment="1" applyProtection="1">
      <alignment horizontal="right" vertical="top" wrapText="1"/>
    </xf>
    <xf numFmtId="166" fontId="14" fillId="2" borderId="37" xfId="0" applyNumberFormat="1" applyFont="1" applyFill="1" applyBorder="1" applyAlignment="1" applyProtection="1">
      <alignment horizontal="right" vertical="center" wrapText="1"/>
    </xf>
    <xf numFmtId="43" fontId="14" fillId="2" borderId="9" xfId="0" applyNumberFormat="1" applyFont="1" applyFill="1" applyBorder="1" applyAlignment="1" applyProtection="1">
      <alignment horizontal="right" vertical="top" wrapText="1"/>
    </xf>
    <xf numFmtId="43" fontId="14" fillId="2" borderId="7" xfId="0" applyNumberFormat="1" applyFont="1" applyFill="1" applyBorder="1" applyAlignment="1" applyProtection="1">
      <alignment horizontal="right" vertical="top" wrapText="1"/>
    </xf>
    <xf numFmtId="43" fontId="14" fillId="2" borderId="7" xfId="0" applyNumberFormat="1" applyFont="1" applyFill="1" applyBorder="1" applyAlignment="1" applyProtection="1">
      <alignment vertical="top" wrapText="1"/>
    </xf>
    <xf numFmtId="0" fontId="14" fillId="2" borderId="7" xfId="0" applyFont="1" applyFill="1" applyBorder="1" applyAlignment="1" applyProtection="1">
      <alignment vertical="top" wrapText="1"/>
    </xf>
    <xf numFmtId="0" fontId="14" fillId="2" borderId="35" xfId="0" applyFont="1" applyFill="1" applyBorder="1" applyAlignment="1" applyProtection="1">
      <alignment vertical="top" wrapText="1"/>
    </xf>
    <xf numFmtId="43" fontId="14" fillId="2" borderId="16" xfId="0" applyNumberFormat="1" applyFont="1" applyFill="1" applyBorder="1" applyAlignment="1" applyProtection="1">
      <alignment vertical="top" wrapText="1"/>
    </xf>
    <xf numFmtId="3" fontId="7" fillId="0" borderId="0" xfId="0" applyNumberFormat="1" applyFont="1" applyFill="1" applyBorder="1" applyAlignment="1" applyProtection="1">
      <alignment vertical="top" wrapText="1"/>
    </xf>
    <xf numFmtId="9" fontId="2" fillId="5" borderId="1" xfId="0" applyNumberFormat="1" applyFont="1" applyFill="1" applyBorder="1" applyAlignment="1" applyProtection="1">
      <alignment horizontal="center" vertical="center" wrapText="1"/>
    </xf>
    <xf numFmtId="0" fontId="2" fillId="2" borderId="43" xfId="0" applyFont="1" applyFill="1" applyBorder="1" applyAlignment="1" applyProtection="1">
      <alignment horizontal="left" vertical="top" wrapText="1"/>
    </xf>
    <xf numFmtId="0" fontId="2" fillId="2" borderId="46" xfId="0" applyFont="1" applyFill="1" applyBorder="1" applyAlignment="1" applyProtection="1">
      <alignment horizontal="left" vertical="top" wrapText="1"/>
    </xf>
    <xf numFmtId="0" fontId="1" fillId="2" borderId="46" xfId="0" applyFont="1" applyFill="1" applyBorder="1" applyAlignment="1" applyProtection="1">
      <alignment horizontal="left" vertical="top" wrapText="1"/>
    </xf>
    <xf numFmtId="0" fontId="2" fillId="2" borderId="62" xfId="0" applyFont="1" applyFill="1" applyBorder="1" applyAlignment="1" applyProtection="1">
      <alignment horizontal="left" vertical="top" wrapText="1"/>
    </xf>
    <xf numFmtId="0" fontId="34" fillId="3" borderId="0" xfId="0" applyFont="1" applyFill="1" applyAlignment="1" applyProtection="1">
      <alignment horizontal="left" wrapText="1"/>
    </xf>
    <xf numFmtId="0" fontId="7" fillId="0" borderId="0" xfId="0" applyFont="1" applyFill="1" applyBorder="1" applyAlignment="1" applyProtection="1">
      <alignment vertical="top" wrapText="1"/>
    </xf>
    <xf numFmtId="0" fontId="8" fillId="0" borderId="0" xfId="0" applyFont="1" applyFill="1" applyBorder="1" applyAlignment="1" applyProtection="1">
      <alignment vertical="top" wrapText="1"/>
    </xf>
    <xf numFmtId="0" fontId="11" fillId="3" borderId="23" xfId="0" applyFont="1" applyFill="1" applyBorder="1" applyAlignment="1" applyProtection="1">
      <alignment horizontal="left" vertical="top" wrapText="1"/>
    </xf>
    <xf numFmtId="0" fontId="0" fillId="3" borderId="17" xfId="0" applyFill="1" applyBorder="1" applyAlignment="1" applyProtection="1">
      <alignment wrapText="1"/>
    </xf>
    <xf numFmtId="0" fontId="0" fillId="3" borderId="18" xfId="0" applyFill="1" applyBorder="1" applyAlignment="1" applyProtection="1">
      <alignment wrapText="1"/>
    </xf>
    <xf numFmtId="0" fontId="0" fillId="3" borderId="19" xfId="0" applyFill="1" applyBorder="1" applyAlignment="1" applyProtection="1">
      <alignment wrapText="1"/>
    </xf>
    <xf numFmtId="0" fontId="0" fillId="3" borderId="20" xfId="0" applyFill="1" applyBorder="1" applyAlignment="1" applyProtection="1">
      <alignment wrapText="1"/>
    </xf>
    <xf numFmtId="0" fontId="7" fillId="0" borderId="0" xfId="0" applyFont="1" applyFill="1" applyBorder="1" applyAlignment="1" applyProtection="1">
      <alignment wrapText="1"/>
    </xf>
    <xf numFmtId="0" fontId="34" fillId="3" borderId="0" xfId="0" applyFont="1" applyFill="1" applyAlignment="1">
      <alignment horizontal="left" wrapText="1"/>
    </xf>
    <xf numFmtId="0" fontId="1" fillId="0" borderId="0" xfId="0" applyFont="1" applyFill="1" applyBorder="1" applyAlignment="1" applyProtection="1">
      <alignment horizontal="right" vertical="center"/>
    </xf>
    <xf numFmtId="0" fontId="14" fillId="2" borderId="24" xfId="0" applyFont="1" applyFill="1" applyBorder="1" applyAlignment="1">
      <alignment wrapText="1"/>
    </xf>
    <xf numFmtId="0" fontId="1" fillId="0" borderId="3" xfId="0" applyFont="1" applyFill="1" applyBorder="1" applyProtection="1">
      <protection locked="0"/>
    </xf>
    <xf numFmtId="0" fontId="1" fillId="2" borderId="61" xfId="0" applyFont="1" applyFill="1" applyBorder="1" applyAlignment="1" applyProtection="1">
      <protection locked="0"/>
    </xf>
    <xf numFmtId="0" fontId="1" fillId="0" borderId="6" xfId="0" applyFont="1" applyFill="1" applyBorder="1" applyAlignment="1" applyProtection="1">
      <alignment horizontal="right" vertical="center"/>
    </xf>
    <xf numFmtId="9" fontId="2" fillId="0" borderId="1" xfId="0" applyNumberFormat="1" applyFont="1" applyFill="1" applyBorder="1" applyAlignment="1" applyProtection="1">
      <alignment horizontal="center" vertical="center" wrapText="1"/>
    </xf>
    <xf numFmtId="0" fontId="54" fillId="0" borderId="41" xfId="0" applyFont="1" applyFill="1" applyBorder="1" applyAlignment="1" applyProtection="1">
      <alignment horizontal="centerContinuous" vertical="top" wrapText="1"/>
    </xf>
    <xf numFmtId="0" fontId="14" fillId="0" borderId="15" xfId="0" applyFont="1" applyFill="1" applyBorder="1" applyAlignment="1" applyProtection="1">
      <alignment horizontal="centerContinuous" vertical="top"/>
      <protection locked="0"/>
    </xf>
    <xf numFmtId="0" fontId="14" fillId="3" borderId="23" xfId="0" applyFont="1" applyFill="1" applyBorder="1" applyAlignment="1" applyProtection="1">
      <alignment horizontal="left" vertical="top" wrapText="1"/>
    </xf>
    <xf numFmtId="0" fontId="0" fillId="0" borderId="29" xfId="0" applyBorder="1" applyAlignment="1" applyProtection="1">
      <alignment horizontal="centerContinuous"/>
      <protection locked="0"/>
    </xf>
    <xf numFmtId="43" fontId="14" fillId="0" borderId="0" xfId="0" applyNumberFormat="1" applyFont="1" applyAlignment="1">
      <alignment vertical="center"/>
    </xf>
    <xf numFmtId="43" fontId="14" fillId="2" borderId="7" xfId="0" applyNumberFormat="1" applyFont="1" applyFill="1" applyBorder="1" applyAlignment="1" applyProtection="1">
      <alignment horizontal="right" vertical="center" wrapText="1"/>
    </xf>
    <xf numFmtId="43" fontId="25" fillId="0" borderId="0" xfId="0" applyNumberFormat="1" applyFont="1" applyFill="1"/>
    <xf numFmtId="0" fontId="1" fillId="2" borderId="29" xfId="0" applyFont="1" applyFill="1" applyBorder="1" applyAlignment="1" applyProtection="1">
      <alignment horizontal="left"/>
      <protection locked="0"/>
    </xf>
    <xf numFmtId="0" fontId="1" fillId="0" borderId="20" xfId="0" applyFont="1" applyFill="1" applyBorder="1" applyProtection="1"/>
    <xf numFmtId="0" fontId="1" fillId="3" borderId="20" xfId="0" applyFont="1" applyFill="1" applyBorder="1" applyAlignment="1" applyProtection="1">
      <alignment horizontal="left"/>
      <protection locked="0"/>
    </xf>
    <xf numFmtId="0" fontId="1" fillId="3" borderId="0" xfId="0" applyFont="1" applyFill="1" applyProtection="1"/>
    <xf numFmtId="0" fontId="1" fillId="2" borderId="14" xfId="0" applyFont="1" applyFill="1" applyBorder="1" applyAlignment="1" applyProtection="1">
      <alignment horizontal="left"/>
    </xf>
    <xf numFmtId="0" fontId="1" fillId="2" borderId="13" xfId="0" applyFont="1" applyFill="1" applyBorder="1" applyAlignment="1" applyProtection="1">
      <alignment horizontal="left"/>
    </xf>
    <xf numFmtId="0" fontId="2" fillId="3" borderId="20" xfId="0" applyFont="1" applyFill="1" applyBorder="1" applyAlignment="1" applyProtection="1">
      <alignment horizontal="right" wrapText="1"/>
    </xf>
    <xf numFmtId="0" fontId="2" fillId="3" borderId="21" xfId="0" applyFont="1" applyFill="1" applyBorder="1" applyAlignment="1" applyProtection="1">
      <alignment horizontal="right" wrapText="1"/>
    </xf>
    <xf numFmtId="0" fontId="2" fillId="3" borderId="0" xfId="0" applyFont="1" applyFill="1" applyBorder="1" applyAlignment="1" applyProtection="1">
      <alignment horizontal="right" wrapText="1"/>
    </xf>
    <xf numFmtId="0" fontId="2" fillId="3" borderId="20" xfId="0" applyFont="1" applyFill="1" applyBorder="1" applyAlignment="1" applyProtection="1">
      <alignment horizontal="right" vertical="top" wrapText="1"/>
    </xf>
    <xf numFmtId="0" fontId="2" fillId="3" borderId="21" xfId="0" applyFont="1" applyFill="1" applyBorder="1" applyAlignment="1" applyProtection="1">
      <alignment horizontal="right" vertical="top" wrapText="1"/>
    </xf>
    <xf numFmtId="0" fontId="1" fillId="2" borderId="41" xfId="0" applyFont="1" applyFill="1" applyBorder="1" applyAlignment="1" applyProtection="1">
      <alignment horizontal="left" vertical="top" wrapText="1"/>
      <protection locked="0"/>
    </xf>
    <xf numFmtId="0" fontId="1" fillId="2" borderId="29" xfId="0" applyFont="1" applyFill="1" applyBorder="1" applyAlignment="1" applyProtection="1">
      <alignment horizontal="left" vertical="top" wrapText="1"/>
      <protection locked="0"/>
    </xf>
    <xf numFmtId="0" fontId="4" fillId="3" borderId="0" xfId="0" applyFont="1" applyFill="1" applyBorder="1" applyAlignment="1" applyProtection="1">
      <alignment horizontal="left" vertical="top" wrapText="1"/>
    </xf>
    <xf numFmtId="0" fontId="2" fillId="3" borderId="0" xfId="0" applyFont="1" applyFill="1" applyBorder="1" applyAlignment="1" applyProtection="1">
      <alignment horizontal="left" vertical="center" wrapText="1"/>
    </xf>
    <xf numFmtId="0" fontId="1" fillId="2" borderId="41" xfId="0" applyFont="1" applyFill="1" applyBorder="1" applyAlignment="1" applyProtection="1">
      <alignment vertical="top" wrapText="1"/>
      <protection locked="0"/>
    </xf>
    <xf numFmtId="0" fontId="1" fillId="2" borderId="29" xfId="0" applyFont="1" applyFill="1" applyBorder="1" applyAlignment="1" applyProtection="1">
      <alignment vertical="top" wrapText="1"/>
      <protection locked="0"/>
    </xf>
    <xf numFmtId="0" fontId="13" fillId="2" borderId="41" xfId="0" applyFont="1" applyFill="1" applyBorder="1" applyAlignment="1" applyProtection="1">
      <alignment horizontal="center"/>
    </xf>
    <xf numFmtId="0" fontId="13" fillId="2" borderId="15" xfId="0" applyFont="1" applyFill="1" applyBorder="1" applyAlignment="1" applyProtection="1">
      <alignment horizontal="center"/>
    </xf>
    <xf numFmtId="0" fontId="13" fillId="2" borderId="29" xfId="0" applyFont="1" applyFill="1" applyBorder="1" applyAlignment="1" applyProtection="1">
      <alignment horizontal="center"/>
    </xf>
    <xf numFmtId="0" fontId="11" fillId="3" borderId="0" xfId="0" applyFont="1" applyFill="1" applyBorder="1" applyAlignment="1" applyProtection="1">
      <alignment vertical="top" wrapText="1"/>
    </xf>
    <xf numFmtId="0" fontId="15" fillId="3" borderId="0" xfId="0" applyFont="1" applyFill="1" applyBorder="1" applyAlignment="1" applyProtection="1">
      <alignment horizontal="left" vertical="center" wrapText="1"/>
    </xf>
    <xf numFmtId="0" fontId="1" fillId="2" borderId="41" xfId="0" applyFont="1" applyFill="1" applyBorder="1" applyAlignment="1" applyProtection="1">
      <alignment horizontal="center" vertical="top" wrapText="1"/>
    </xf>
    <xf numFmtId="0" fontId="1" fillId="2" borderId="29" xfId="0" applyFont="1" applyFill="1" applyBorder="1" applyAlignment="1" applyProtection="1">
      <alignment horizontal="center" vertical="top" wrapText="1"/>
    </xf>
    <xf numFmtId="0" fontId="10" fillId="3" borderId="0" xfId="0" applyFont="1" applyFill="1" applyBorder="1" applyAlignment="1" applyProtection="1">
      <alignment horizontal="center"/>
    </xf>
    <xf numFmtId="0" fontId="10" fillId="3" borderId="20" xfId="0" applyFont="1" applyFill="1" applyBorder="1" applyAlignment="1" applyProtection="1">
      <alignment horizontal="center" wrapText="1"/>
    </xf>
    <xf numFmtId="0" fontId="10" fillId="3" borderId="0" xfId="0" applyFont="1" applyFill="1" applyBorder="1" applyAlignment="1" applyProtection="1">
      <alignment horizontal="center" wrapText="1"/>
    </xf>
    <xf numFmtId="0" fontId="4" fillId="3" borderId="0" xfId="0" applyFont="1" applyFill="1" applyBorder="1" applyAlignment="1" applyProtection="1">
      <alignment horizontal="left" vertical="center" wrapText="1"/>
    </xf>
    <xf numFmtId="3" fontId="1" fillId="0" borderId="41" xfId="0" applyNumberFormat="1" applyFont="1" applyFill="1" applyBorder="1" applyAlignment="1" applyProtection="1">
      <alignment horizontal="center" vertical="top" wrapText="1"/>
      <protection locked="0"/>
    </xf>
    <xf numFmtId="3" fontId="1" fillId="0" borderId="29" xfId="0" applyNumberFormat="1" applyFont="1" applyFill="1" applyBorder="1" applyAlignment="1" applyProtection="1">
      <alignment horizontal="center" vertical="top" wrapText="1"/>
      <protection locked="0"/>
    </xf>
    <xf numFmtId="44" fontId="1" fillId="2" borderId="41" xfId="0" applyNumberFormat="1" applyFont="1" applyFill="1" applyBorder="1" applyAlignment="1" applyProtection="1">
      <alignment horizontal="center" vertical="center" wrapText="1"/>
      <protection locked="0"/>
    </xf>
    <xf numFmtId="44" fontId="1" fillId="2" borderId="29" xfId="0" applyNumberFormat="1" applyFont="1" applyFill="1" applyBorder="1" applyAlignment="1" applyProtection="1">
      <alignment horizontal="center" vertical="center" wrapText="1"/>
      <protection locked="0"/>
    </xf>
    <xf numFmtId="0" fontId="2" fillId="3" borderId="23" xfId="0" applyFont="1" applyFill="1" applyBorder="1" applyAlignment="1" applyProtection="1">
      <alignment horizontal="left" vertical="center" wrapText="1"/>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0" fontId="1" fillId="0" borderId="0" xfId="0" applyFont="1" applyFill="1" applyBorder="1" applyAlignment="1" applyProtection="1">
      <alignment horizontal="left" vertical="center" wrapText="1"/>
    </xf>
    <xf numFmtId="0" fontId="1" fillId="0" borderId="0" xfId="0" applyFont="1" applyFill="1" applyBorder="1" applyAlignment="1" applyProtection="1">
      <alignment vertical="top" wrapText="1"/>
      <protection locked="0"/>
    </xf>
    <xf numFmtId="3" fontId="1" fillId="0" borderId="0" xfId="0" applyNumberFormat="1" applyFont="1" applyFill="1" applyBorder="1" applyAlignment="1" applyProtection="1">
      <alignment vertical="top" wrapText="1"/>
      <protection locked="0"/>
    </xf>
    <xf numFmtId="0" fontId="13" fillId="2" borderId="41" xfId="0" applyFont="1" applyFill="1" applyBorder="1" applyAlignment="1" applyProtection="1">
      <alignment horizontal="center" wrapText="1"/>
    </xf>
    <xf numFmtId="0" fontId="13" fillId="2" borderId="15" xfId="0" applyFont="1" applyFill="1" applyBorder="1" applyAlignment="1" applyProtection="1">
      <alignment horizontal="center" wrapText="1"/>
    </xf>
    <xf numFmtId="0" fontId="13" fillId="2" borderId="29" xfId="0" applyFont="1" applyFill="1" applyBorder="1" applyAlignment="1" applyProtection="1">
      <alignment horizontal="center" wrapText="1"/>
    </xf>
    <xf numFmtId="49" fontId="14" fillId="3" borderId="21" xfId="0" applyNumberFormat="1" applyFont="1" applyFill="1" applyBorder="1" applyAlignment="1">
      <alignment horizontal="left" vertical="top" wrapText="1"/>
    </xf>
    <xf numFmtId="0" fontId="11" fillId="3" borderId="0" xfId="0" applyFont="1" applyFill="1" applyBorder="1" applyAlignment="1" applyProtection="1">
      <alignment horizontal="left" vertical="center" wrapText="1"/>
    </xf>
    <xf numFmtId="0" fontId="15" fillId="3" borderId="0" xfId="0" applyFont="1" applyFill="1" applyBorder="1" applyAlignment="1" applyProtection="1">
      <alignment horizontal="left" vertical="top" wrapText="1"/>
    </xf>
    <xf numFmtId="0" fontId="14" fillId="3" borderId="20" xfId="0" applyFont="1" applyFill="1" applyBorder="1" applyAlignment="1" applyProtection="1">
      <alignment horizontal="center" wrapText="1"/>
    </xf>
    <xf numFmtId="0" fontId="14" fillId="3" borderId="0" xfId="0" applyFont="1" applyFill="1" applyBorder="1" applyAlignment="1" applyProtection="1">
      <alignment horizontal="center" wrapText="1"/>
    </xf>
    <xf numFmtId="0" fontId="23" fillId="3" borderId="0" xfId="0" applyFont="1" applyFill="1" applyBorder="1" applyAlignment="1" applyProtection="1">
      <alignment horizontal="left" wrapText="1"/>
    </xf>
    <xf numFmtId="0" fontId="15" fillId="3" borderId="0" xfId="0" applyFont="1" applyFill="1" applyBorder="1" applyAlignment="1" applyProtection="1">
      <alignment horizontal="left" wrapText="1"/>
    </xf>
    <xf numFmtId="0" fontId="15" fillId="3" borderId="21" xfId="0" applyFont="1" applyFill="1" applyBorder="1" applyAlignment="1" applyProtection="1">
      <alignment horizontal="left" wrapText="1"/>
    </xf>
    <xf numFmtId="0" fontId="8" fillId="0" borderId="0" xfId="0" applyFont="1" applyFill="1" applyBorder="1" applyAlignment="1" applyProtection="1">
      <alignment vertical="top" wrapText="1"/>
    </xf>
    <xf numFmtId="0" fontId="7" fillId="0" borderId="0" xfId="0" applyFont="1" applyFill="1" applyBorder="1" applyAlignment="1" applyProtection="1">
      <alignment vertical="top" wrapText="1"/>
    </xf>
    <xf numFmtId="0" fontId="9" fillId="0" borderId="0" xfId="0" applyFont="1" applyFill="1" applyBorder="1" applyAlignment="1" applyProtection="1">
      <alignment vertical="top" wrapText="1"/>
    </xf>
    <xf numFmtId="0" fontId="34" fillId="3" borderId="0" xfId="0" applyFont="1" applyFill="1" applyAlignment="1" applyProtection="1">
      <alignment horizontal="left" wrapText="1"/>
    </xf>
    <xf numFmtId="0" fontId="35" fillId="3" borderId="0" xfId="0" applyFont="1" applyFill="1" applyAlignment="1" applyProtection="1">
      <alignment horizontal="left" wrapText="1"/>
    </xf>
    <xf numFmtId="0" fontId="11" fillId="3" borderId="0" xfId="0" applyFont="1" applyFill="1" applyBorder="1" applyAlignment="1" applyProtection="1">
      <alignment horizontal="left" vertical="top" wrapText="1"/>
    </xf>
    <xf numFmtId="0" fontId="14" fillId="0" borderId="41" xfId="0" applyFont="1" applyFill="1" applyBorder="1" applyAlignment="1" applyProtection="1">
      <alignment horizontal="left" vertical="top" wrapText="1"/>
    </xf>
    <xf numFmtId="0" fontId="11" fillId="0" borderId="15" xfId="0" applyFont="1" applyFill="1" applyBorder="1" applyAlignment="1" applyProtection="1">
      <alignment horizontal="left" vertical="top" wrapText="1"/>
    </xf>
    <xf numFmtId="0" fontId="11" fillId="0" borderId="29" xfId="0" applyFont="1" applyFill="1" applyBorder="1" applyAlignment="1" applyProtection="1">
      <alignment horizontal="left" vertical="top" wrapText="1"/>
    </xf>
    <xf numFmtId="0" fontId="11" fillId="3" borderId="18" xfId="0" applyFont="1" applyFill="1" applyBorder="1" applyAlignment="1" applyProtection="1">
      <alignment horizontal="center" wrapText="1"/>
    </xf>
    <xf numFmtId="0" fontId="1" fillId="2" borderId="18" xfId="0" applyFont="1" applyFill="1" applyBorder="1" applyAlignment="1" applyProtection="1">
      <alignment horizontal="left"/>
      <protection locked="0"/>
    </xf>
    <xf numFmtId="0" fontId="1" fillId="2" borderId="19" xfId="0" applyFont="1" applyFill="1" applyBorder="1" applyAlignment="1" applyProtection="1">
      <alignment horizontal="left"/>
      <protection locked="0"/>
    </xf>
    <xf numFmtId="0" fontId="57" fillId="2" borderId="15" xfId="1" applyFont="1" applyFill="1" applyBorder="1" applyAlignment="1" applyProtection="1">
      <alignment horizontal="left"/>
      <protection locked="0"/>
    </xf>
    <xf numFmtId="0" fontId="1" fillId="2" borderId="29" xfId="0" applyFont="1" applyFill="1" applyBorder="1" applyAlignment="1" applyProtection="1">
      <alignment horizontal="left"/>
      <protection locked="0"/>
    </xf>
    <xf numFmtId="0" fontId="4" fillId="3" borderId="0" xfId="0" applyFont="1" applyFill="1" applyBorder="1" applyAlignment="1" applyProtection="1">
      <alignment horizontal="left"/>
    </xf>
    <xf numFmtId="0" fontId="11" fillId="2" borderId="17" xfId="0" applyFont="1" applyFill="1" applyBorder="1" applyAlignment="1" applyProtection="1">
      <alignment horizontal="left" vertical="center" wrapText="1"/>
    </xf>
    <xf numFmtId="0" fontId="11" fillId="2" borderId="18" xfId="0" applyFont="1" applyFill="1" applyBorder="1" applyAlignment="1" applyProtection="1">
      <alignment horizontal="left" vertical="center" wrapText="1"/>
    </xf>
    <xf numFmtId="0" fontId="11" fillId="2" borderId="19" xfId="0" applyFont="1" applyFill="1" applyBorder="1" applyAlignment="1" applyProtection="1">
      <alignment horizontal="left" vertical="center" wrapText="1"/>
    </xf>
    <xf numFmtId="0" fontId="11" fillId="2" borderId="20" xfId="0" applyFont="1" applyFill="1" applyBorder="1" applyAlignment="1" applyProtection="1">
      <alignment horizontal="left" vertical="center" wrapText="1"/>
    </xf>
    <xf numFmtId="0" fontId="11" fillId="2" borderId="0" xfId="0" applyFont="1" applyFill="1" applyBorder="1" applyAlignment="1" applyProtection="1">
      <alignment horizontal="left" vertical="center" wrapText="1"/>
    </xf>
    <xf numFmtId="0" fontId="11" fillId="2" borderId="21" xfId="0" applyFont="1" applyFill="1" applyBorder="1" applyAlignment="1" applyProtection="1">
      <alignment horizontal="left" vertical="center" wrapText="1"/>
    </xf>
    <xf numFmtId="0" fontId="11" fillId="2" borderId="22" xfId="0" applyFont="1" applyFill="1" applyBorder="1" applyAlignment="1" applyProtection="1">
      <alignment horizontal="left" vertical="center" wrapText="1"/>
    </xf>
    <xf numFmtId="0" fontId="11" fillId="2" borderId="23" xfId="0" applyFont="1" applyFill="1" applyBorder="1" applyAlignment="1" applyProtection="1">
      <alignment horizontal="left" vertical="center" wrapText="1"/>
    </xf>
    <xf numFmtId="0" fontId="11" fillId="2" borderId="24" xfId="0" applyFont="1" applyFill="1" applyBorder="1" applyAlignment="1" applyProtection="1">
      <alignment horizontal="left" vertical="center" wrapText="1"/>
    </xf>
    <xf numFmtId="0" fontId="25" fillId="0" borderId="15" xfId="0" applyFont="1" applyBorder="1"/>
    <xf numFmtId="0" fontId="25" fillId="0" borderId="29" xfId="0" applyFont="1" applyBorder="1"/>
    <xf numFmtId="0" fontId="35" fillId="3" borderId="18" xfId="0" applyFont="1" applyFill="1" applyBorder="1" applyAlignment="1">
      <alignment horizontal="center"/>
    </xf>
    <xf numFmtId="0" fontId="11" fillId="3" borderId="0" xfId="0" applyFont="1" applyFill="1" applyBorder="1" applyAlignment="1" applyProtection="1">
      <alignment horizontal="center" wrapText="1"/>
    </xf>
    <xf numFmtId="0" fontId="2" fillId="2" borderId="36" xfId="0" applyFont="1" applyFill="1" applyBorder="1" applyAlignment="1" applyProtection="1">
      <alignment horizontal="center" vertical="center" wrapText="1"/>
    </xf>
    <xf numFmtId="0" fontId="2" fillId="2" borderId="59" xfId="0" applyFont="1" applyFill="1" applyBorder="1" applyAlignment="1" applyProtection="1">
      <alignment horizontal="center" vertical="center" wrapText="1"/>
    </xf>
    <xf numFmtId="0" fontId="1" fillId="2" borderId="30" xfId="0" applyFont="1" applyFill="1" applyBorder="1" applyAlignment="1" applyProtection="1">
      <alignment horizontal="left" vertical="center" wrapText="1"/>
    </xf>
    <xf numFmtId="0" fontId="1" fillId="2" borderId="16" xfId="0" applyFont="1" applyFill="1" applyBorder="1" applyAlignment="1" applyProtection="1">
      <alignment horizontal="left" vertical="center" wrapText="1"/>
    </xf>
    <xf numFmtId="0" fontId="4" fillId="3" borderId="0" xfId="0" applyFont="1" applyFill="1" applyBorder="1" applyAlignment="1" applyProtection="1">
      <alignment horizontal="center" vertical="center" wrapText="1"/>
    </xf>
    <xf numFmtId="0" fontId="1" fillId="2" borderId="41" xfId="0" applyFont="1" applyFill="1" applyBorder="1" applyAlignment="1" applyProtection="1">
      <alignment horizontal="left" vertical="center" wrapText="1"/>
    </xf>
    <xf numFmtId="0" fontId="1" fillId="2" borderId="29" xfId="0" applyFont="1" applyFill="1" applyBorder="1" applyAlignment="1" applyProtection="1">
      <alignment horizontal="left" vertical="center" wrapText="1"/>
    </xf>
    <xf numFmtId="0" fontId="36" fillId="4" borderId="1" xfId="0" applyFont="1" applyFill="1" applyBorder="1" applyAlignment="1">
      <alignment horizontal="center"/>
    </xf>
    <xf numFmtId="0" fontId="29" fillId="0" borderId="41" xfId="0" applyFont="1" applyFill="1" applyBorder="1" applyAlignment="1">
      <alignment horizontal="center"/>
    </xf>
    <xf numFmtId="0" fontId="29" fillId="0" borderId="49" xfId="0" applyFont="1" applyFill="1" applyBorder="1" applyAlignment="1">
      <alignment horizontal="center"/>
    </xf>
    <xf numFmtId="0" fontId="32" fillId="3" borderId="23" xfId="0" applyFont="1" applyFill="1" applyBorder="1"/>
    <xf numFmtId="0" fontId="43" fillId="11" borderId="39" xfId="0" applyFont="1" applyFill="1" applyBorder="1" applyAlignment="1" applyProtection="1">
      <alignment horizontal="center" vertical="center"/>
    </xf>
    <xf numFmtId="0" fontId="43" fillId="11" borderId="45" xfId="0" applyFont="1" applyFill="1" applyBorder="1" applyAlignment="1" applyProtection="1">
      <alignment horizontal="center" vertical="center"/>
    </xf>
    <xf numFmtId="0" fontId="40" fillId="12" borderId="28" xfId="4" applyFill="1" applyBorder="1" applyAlignment="1" applyProtection="1">
      <alignment horizontal="center"/>
      <protection locked="0"/>
    </xf>
    <xf numFmtId="0" fontId="40" fillId="12" borderId="48" xfId="4" applyFill="1" applyBorder="1" applyAlignment="1" applyProtection="1">
      <alignment horizontal="center"/>
      <protection locked="0"/>
    </xf>
    <xf numFmtId="0" fontId="43" fillId="11" borderId="28" xfId="0" applyFont="1" applyFill="1" applyBorder="1" applyAlignment="1" applyProtection="1">
      <alignment horizontal="center" vertical="center" wrapText="1"/>
    </xf>
    <xf numFmtId="0" fontId="43" fillId="11" borderId="51" xfId="0" applyFont="1" applyFill="1" applyBorder="1" applyAlignment="1" applyProtection="1">
      <alignment horizontal="center" vertical="center" wrapText="1"/>
    </xf>
    <xf numFmtId="0" fontId="48" fillId="12" borderId="28" xfId="4" applyFont="1" applyFill="1" applyBorder="1" applyAlignment="1" applyProtection="1">
      <alignment horizontal="center" vertical="center"/>
      <protection locked="0"/>
    </xf>
    <xf numFmtId="0" fontId="48" fillId="12" borderId="51" xfId="4" applyFont="1" applyFill="1" applyBorder="1" applyAlignment="1" applyProtection="1">
      <alignment horizontal="center" vertical="center"/>
      <protection locked="0"/>
    </xf>
    <xf numFmtId="0" fontId="0" fillId="10" borderId="57" xfId="0" applyFill="1" applyBorder="1" applyAlignment="1" applyProtection="1">
      <alignment horizontal="center" vertical="center"/>
    </xf>
    <xf numFmtId="0" fontId="0" fillId="10" borderId="58" xfId="0" applyFill="1" applyBorder="1" applyAlignment="1" applyProtection="1">
      <alignment horizontal="center" vertical="center"/>
    </xf>
    <xf numFmtId="0" fontId="0" fillId="10" borderId="16" xfId="0" applyFill="1" applyBorder="1" applyAlignment="1" applyProtection="1">
      <alignment horizontal="center" vertical="center"/>
    </xf>
    <xf numFmtId="0" fontId="40" fillId="12" borderId="38" xfId="4" applyFill="1" applyBorder="1" applyAlignment="1" applyProtection="1">
      <alignment horizontal="center" vertical="center"/>
      <protection locked="0"/>
    </xf>
    <xf numFmtId="0" fontId="40" fillId="12" borderId="55" xfId="4" applyFill="1" applyBorder="1" applyAlignment="1" applyProtection="1">
      <alignment horizontal="center" vertical="center"/>
      <protection locked="0"/>
    </xf>
    <xf numFmtId="0" fontId="40" fillId="12" borderId="35" xfId="4" applyFill="1" applyBorder="1" applyAlignment="1" applyProtection="1">
      <alignment horizontal="center" vertical="center"/>
      <protection locked="0"/>
    </xf>
    <xf numFmtId="0" fontId="40" fillId="12" borderId="42" xfId="4" applyFill="1" applyBorder="1" applyAlignment="1" applyProtection="1">
      <alignment horizontal="center" vertical="center"/>
      <protection locked="0"/>
    </xf>
    <xf numFmtId="10" fontId="40" fillId="12" borderId="28" xfId="4" applyNumberFormat="1" applyFill="1" applyBorder="1" applyAlignment="1" applyProtection="1">
      <alignment horizontal="center" vertical="center"/>
      <protection locked="0"/>
    </xf>
    <xf numFmtId="10" fontId="40" fillId="12" borderId="51" xfId="4" applyNumberFormat="1" applyFill="1" applyBorder="1" applyAlignment="1" applyProtection="1">
      <alignment horizontal="center" vertical="center"/>
      <protection locked="0"/>
    </xf>
    <xf numFmtId="0" fontId="30" fillId="3" borderId="18" xfId="0" applyFont="1" applyFill="1" applyBorder="1" applyAlignment="1">
      <alignment horizontal="center" vertical="center"/>
    </xf>
    <xf numFmtId="0" fontId="19" fillId="3" borderId="17" xfId="0" applyFont="1" applyFill="1" applyBorder="1" applyAlignment="1">
      <alignment horizontal="center" vertical="top" wrapText="1"/>
    </xf>
    <xf numFmtId="0" fontId="19" fillId="3" borderId="18" xfId="0" applyFont="1" applyFill="1" applyBorder="1" applyAlignment="1">
      <alignment horizontal="center" vertical="top" wrapText="1"/>
    </xf>
    <xf numFmtId="0" fontId="26" fillId="3" borderId="18" xfId="0" applyFont="1" applyFill="1" applyBorder="1" applyAlignment="1">
      <alignment horizontal="center" vertical="top" wrapText="1"/>
    </xf>
    <xf numFmtId="0" fontId="24" fillId="3" borderId="22" xfId="1" applyFill="1" applyBorder="1" applyAlignment="1" applyProtection="1">
      <alignment horizontal="center" vertical="top" wrapText="1"/>
    </xf>
    <xf numFmtId="0" fontId="24" fillId="3" borderId="23" xfId="1" applyFill="1" applyBorder="1" applyAlignment="1" applyProtection="1">
      <alignment horizontal="center" vertical="top" wrapText="1"/>
    </xf>
    <xf numFmtId="0" fontId="37" fillId="2" borderId="28" xfId="0" applyFont="1" applyFill="1" applyBorder="1" applyAlignment="1">
      <alignment horizontal="center" vertical="center"/>
    </xf>
    <xf numFmtId="0" fontId="37" fillId="2" borderId="47" xfId="0" applyFont="1" applyFill="1" applyBorder="1" applyAlignment="1">
      <alignment horizontal="center" vertical="center"/>
    </xf>
    <xf numFmtId="0" fontId="37" fillId="2" borderId="51" xfId="0" applyFont="1" applyFill="1" applyBorder="1" applyAlignment="1">
      <alignment horizontal="center" vertical="center"/>
    </xf>
    <xf numFmtId="0" fontId="0" fillId="0" borderId="38" xfId="0" applyBorder="1" applyAlignment="1" applyProtection="1">
      <alignment horizontal="left" vertical="center" wrapText="1"/>
    </xf>
    <xf numFmtId="0" fontId="0" fillId="0" borderId="55" xfId="0" applyBorder="1" applyAlignment="1" applyProtection="1">
      <alignment horizontal="left" vertical="center" wrapText="1"/>
    </xf>
    <xf numFmtId="0" fontId="48" fillId="8" borderId="28" xfId="4" applyFont="1" applyBorder="1" applyAlignment="1" applyProtection="1">
      <alignment horizontal="center" vertical="center"/>
      <protection locked="0"/>
    </xf>
    <xf numFmtId="0" fontId="48" fillId="8" borderId="51" xfId="4" applyFont="1" applyBorder="1" applyAlignment="1" applyProtection="1">
      <alignment horizontal="center" vertical="center"/>
      <protection locked="0"/>
    </xf>
    <xf numFmtId="0" fontId="43" fillId="11" borderId="44" xfId="0" applyFont="1" applyFill="1" applyBorder="1" applyAlignment="1" applyProtection="1">
      <alignment horizontal="center" vertical="center"/>
    </xf>
    <xf numFmtId="0" fontId="40" fillId="8" borderId="28" xfId="4" applyBorder="1" applyAlignment="1" applyProtection="1">
      <alignment horizontal="left" vertical="center" wrapText="1"/>
      <protection locked="0"/>
    </xf>
    <xf numFmtId="0" fontId="40" fillId="8" borderId="47" xfId="4" applyBorder="1" applyAlignment="1" applyProtection="1">
      <alignment horizontal="left" vertical="center" wrapText="1"/>
      <protection locked="0"/>
    </xf>
    <xf numFmtId="0" fontId="40" fillId="8" borderId="48" xfId="4" applyBorder="1" applyAlignment="1" applyProtection="1">
      <alignment horizontal="left" vertical="center" wrapText="1"/>
      <protection locked="0"/>
    </xf>
    <xf numFmtId="0" fontId="40" fillId="12" borderId="28" xfId="4" applyFill="1" applyBorder="1" applyAlignment="1" applyProtection="1">
      <alignment horizontal="left" vertical="center" wrapText="1"/>
      <protection locked="0"/>
    </xf>
    <xf numFmtId="0" fontId="40" fillId="12" borderId="47" xfId="4" applyFill="1" applyBorder="1" applyAlignment="1" applyProtection="1">
      <alignment horizontal="left" vertical="center" wrapText="1"/>
      <protection locked="0"/>
    </xf>
    <xf numFmtId="0" fontId="40" fillId="12" borderId="48" xfId="4" applyFill="1" applyBorder="1" applyAlignment="1" applyProtection="1">
      <alignment horizontal="left" vertical="center" wrapText="1"/>
      <protection locked="0"/>
    </xf>
    <xf numFmtId="0" fontId="0" fillId="0" borderId="52" xfId="0" applyBorder="1" applyAlignment="1" applyProtection="1">
      <alignment horizontal="left" vertical="center" wrapText="1"/>
    </xf>
    <xf numFmtId="0" fontId="0" fillId="10" borderId="38" xfId="0" applyFill="1" applyBorder="1" applyAlignment="1" applyProtection="1">
      <alignment horizontal="left" vertical="center" wrapText="1"/>
    </xf>
    <xf numFmtId="0" fontId="0" fillId="10" borderId="55" xfId="0" applyFill="1" applyBorder="1" applyAlignment="1" applyProtection="1">
      <alignment horizontal="left" vertical="center" wrapText="1"/>
    </xf>
    <xf numFmtId="0" fontId="0" fillId="0" borderId="38" xfId="0" applyBorder="1" applyAlignment="1" applyProtection="1">
      <alignment horizontal="center" vertical="center" wrapText="1"/>
    </xf>
    <xf numFmtId="0" fontId="0" fillId="0" borderId="52" xfId="0" applyBorder="1" applyAlignment="1" applyProtection="1">
      <alignment horizontal="center" vertical="center" wrapText="1"/>
    </xf>
    <xf numFmtId="0" fontId="0" fillId="0" borderId="55" xfId="0" applyBorder="1" applyAlignment="1" applyProtection="1">
      <alignment horizontal="center" vertical="center" wrapText="1"/>
    </xf>
    <xf numFmtId="0" fontId="0" fillId="0" borderId="50" xfId="0" applyBorder="1" applyAlignment="1" applyProtection="1">
      <alignment horizontal="left" vertical="center" wrapText="1"/>
    </xf>
    <xf numFmtId="0" fontId="0" fillId="0" borderId="56" xfId="0" applyBorder="1" applyAlignment="1" applyProtection="1">
      <alignment horizontal="left" vertical="center" wrapText="1"/>
    </xf>
    <xf numFmtId="0" fontId="0" fillId="10" borderId="38" xfId="0" applyFill="1" applyBorder="1" applyAlignment="1" applyProtection="1">
      <alignment horizontal="center" vertical="center" wrapText="1"/>
    </xf>
    <xf numFmtId="0" fontId="0" fillId="10" borderId="52" xfId="0" applyFill="1" applyBorder="1" applyAlignment="1" applyProtection="1">
      <alignment horizontal="center" vertical="center" wrapText="1"/>
    </xf>
    <xf numFmtId="0" fontId="0" fillId="10" borderId="55" xfId="0" applyFill="1" applyBorder="1" applyAlignment="1" applyProtection="1">
      <alignment horizontal="center" vertical="center" wrapText="1"/>
    </xf>
    <xf numFmtId="0" fontId="0" fillId="10" borderId="41" xfId="0" applyFill="1" applyBorder="1" applyAlignment="1" applyProtection="1">
      <alignment horizontal="center" vertical="center"/>
    </xf>
    <xf numFmtId="0" fontId="0" fillId="10" borderId="15" xfId="0" applyFill="1" applyBorder="1" applyAlignment="1" applyProtection="1">
      <alignment horizontal="center" vertical="center"/>
    </xf>
    <xf numFmtId="0" fontId="0" fillId="10" borderId="29" xfId="0" applyFill="1" applyBorder="1" applyAlignment="1" applyProtection="1">
      <alignment horizontal="center" vertical="center"/>
    </xf>
    <xf numFmtId="0" fontId="40" fillId="8" borderId="28" xfId="4" applyBorder="1" applyAlignment="1" applyProtection="1">
      <alignment horizontal="center" vertical="center" wrapText="1"/>
      <protection locked="0"/>
    </xf>
    <xf numFmtId="0" fontId="40" fillId="8" borderId="48" xfId="4" applyBorder="1" applyAlignment="1" applyProtection="1">
      <alignment horizontal="center" vertical="center" wrapText="1"/>
      <protection locked="0"/>
    </xf>
    <xf numFmtId="0" fontId="40" fillId="8" borderId="38" xfId="4" applyBorder="1" applyAlignment="1" applyProtection="1">
      <alignment horizontal="center" vertical="center"/>
      <protection locked="0"/>
    </xf>
    <xf numFmtId="0" fontId="40" fillId="8" borderId="55" xfId="4" applyBorder="1" applyAlignment="1" applyProtection="1">
      <alignment horizontal="center" vertical="center"/>
      <protection locked="0"/>
    </xf>
    <xf numFmtId="0" fontId="40" fillId="9" borderId="38" xfId="4" applyFill="1" applyBorder="1" applyAlignment="1" applyProtection="1">
      <alignment horizontal="center" vertical="center"/>
      <protection locked="0"/>
    </xf>
    <xf numFmtId="0" fontId="40" fillId="9" borderId="55" xfId="4" applyFill="1" applyBorder="1" applyAlignment="1" applyProtection="1">
      <alignment horizontal="center" vertical="center"/>
      <protection locked="0"/>
    </xf>
    <xf numFmtId="0" fontId="40" fillId="8" borderId="35" xfId="4" applyBorder="1" applyAlignment="1" applyProtection="1">
      <alignment horizontal="center" vertical="center"/>
      <protection locked="0"/>
    </xf>
    <xf numFmtId="0" fontId="40" fillId="8" borderId="42" xfId="4" applyBorder="1" applyAlignment="1" applyProtection="1">
      <alignment horizontal="center" vertical="center"/>
      <protection locked="0"/>
    </xf>
    <xf numFmtId="0" fontId="0" fillId="0" borderId="11" xfId="0" applyBorder="1" applyAlignment="1" applyProtection="1">
      <alignment horizontal="center" vertical="center" wrapText="1"/>
    </xf>
    <xf numFmtId="0" fontId="43" fillId="11" borderId="54" xfId="0" applyFont="1" applyFill="1" applyBorder="1" applyAlignment="1" applyProtection="1">
      <alignment horizontal="center" vertical="center"/>
    </xf>
    <xf numFmtId="0" fontId="43" fillId="11" borderId="43" xfId="0" applyFont="1" applyFill="1" applyBorder="1" applyAlignment="1" applyProtection="1">
      <alignment horizontal="center" vertical="center"/>
    </xf>
    <xf numFmtId="0" fontId="40" fillId="8" borderId="28" xfId="4" applyBorder="1" applyAlignment="1" applyProtection="1">
      <alignment horizontal="center" vertical="center"/>
      <protection locked="0"/>
    </xf>
    <xf numFmtId="0" fontId="40" fillId="8" borderId="51" xfId="4" applyBorder="1" applyAlignment="1" applyProtection="1">
      <alignment horizontal="center" vertical="center"/>
      <protection locked="0"/>
    </xf>
    <xf numFmtId="0" fontId="40" fillId="12" borderId="28" xfId="4" applyFill="1" applyBorder="1" applyAlignment="1" applyProtection="1">
      <alignment horizontal="center" vertical="center"/>
      <protection locked="0"/>
    </xf>
    <xf numFmtId="0" fontId="40" fillId="12" borderId="51" xfId="4" applyFill="1" applyBorder="1" applyAlignment="1" applyProtection="1">
      <alignment horizontal="center" vertical="center"/>
      <protection locked="0"/>
    </xf>
    <xf numFmtId="0" fontId="40" fillId="8" borderId="51" xfId="4" applyBorder="1" applyAlignment="1" applyProtection="1">
      <alignment horizontal="center" vertical="center" wrapText="1"/>
      <protection locked="0"/>
    </xf>
    <xf numFmtId="0" fontId="0" fillId="2" borderId="11" xfId="0" applyFill="1" applyBorder="1" applyAlignment="1" applyProtection="1">
      <alignment horizontal="left" vertical="center" wrapText="1"/>
    </xf>
    <xf numFmtId="0" fontId="40" fillId="12" borderId="28" xfId="4" applyFill="1" applyBorder="1" applyAlignment="1" applyProtection="1">
      <alignment horizontal="center" vertical="center" wrapText="1"/>
      <protection locked="0"/>
    </xf>
    <xf numFmtId="0" fontId="40" fillId="12" borderId="48" xfId="4" applyFill="1" applyBorder="1" applyAlignment="1" applyProtection="1">
      <alignment horizontal="center" vertical="center" wrapText="1"/>
      <protection locked="0"/>
    </xf>
    <xf numFmtId="0" fontId="43" fillId="11" borderId="48" xfId="0" applyFont="1" applyFill="1" applyBorder="1" applyAlignment="1" applyProtection="1">
      <alignment horizontal="center" vertical="center" wrapText="1"/>
    </xf>
    <xf numFmtId="0" fontId="0" fillId="10" borderId="52" xfId="0" applyFill="1" applyBorder="1" applyAlignment="1" applyProtection="1">
      <alignment horizontal="left" vertical="center" wrapText="1"/>
    </xf>
    <xf numFmtId="0" fontId="40" fillId="8" borderId="28" xfId="4" applyBorder="1" applyAlignment="1" applyProtection="1">
      <alignment horizontal="center"/>
      <protection locked="0"/>
    </xf>
    <xf numFmtId="0" fontId="40" fillId="8" borderId="48" xfId="4" applyBorder="1" applyAlignment="1" applyProtection="1">
      <alignment horizontal="center"/>
      <protection locked="0"/>
    </xf>
    <xf numFmtId="0" fontId="40" fillId="12" borderId="47" xfId="4" applyFill="1" applyBorder="1" applyAlignment="1" applyProtection="1">
      <alignment horizontal="center" vertical="center"/>
      <protection locked="0"/>
    </xf>
    <xf numFmtId="0" fontId="40" fillId="12" borderId="48" xfId="4" applyFill="1" applyBorder="1" applyAlignment="1" applyProtection="1">
      <alignment horizontal="center" vertical="center"/>
      <protection locked="0"/>
    </xf>
    <xf numFmtId="0" fontId="40" fillId="12" borderId="46" xfId="4" applyFill="1" applyBorder="1" applyAlignment="1" applyProtection="1">
      <alignment horizontal="center" vertical="center" wrapText="1"/>
      <protection locked="0"/>
    </xf>
    <xf numFmtId="0" fontId="40" fillId="12" borderId="51" xfId="4" applyFill="1" applyBorder="1" applyAlignment="1" applyProtection="1">
      <alignment horizontal="center" vertical="center" wrapText="1"/>
      <protection locked="0"/>
    </xf>
    <xf numFmtId="0" fontId="0" fillId="2" borderId="38" xfId="0" applyFill="1" applyBorder="1" applyAlignment="1" applyProtection="1">
      <alignment horizontal="left" vertical="center" wrapText="1"/>
    </xf>
    <xf numFmtId="0" fontId="0" fillId="2" borderId="55" xfId="0" applyFill="1" applyBorder="1" applyAlignment="1" applyProtection="1">
      <alignment horizontal="left" vertical="center" wrapText="1"/>
    </xf>
    <xf numFmtId="0" fontId="43" fillId="11" borderId="47" xfId="0" applyFont="1" applyFill="1" applyBorder="1" applyAlignment="1" applyProtection="1">
      <alignment horizontal="center" vertical="center" wrapText="1"/>
    </xf>
    <xf numFmtId="0" fontId="40" fillId="8" borderId="47" xfId="4" applyBorder="1" applyAlignment="1" applyProtection="1">
      <alignment horizontal="center" vertical="center"/>
      <protection locked="0"/>
    </xf>
    <xf numFmtId="9" fontId="40" fillId="8" borderId="28" xfId="4" applyNumberFormat="1" applyBorder="1" applyAlignment="1" applyProtection="1">
      <alignment horizontal="center" vertical="center" wrapText="1"/>
      <protection locked="0"/>
    </xf>
    <xf numFmtId="9" fontId="40" fillId="8" borderId="51" xfId="4" applyNumberFormat="1" applyBorder="1" applyAlignment="1" applyProtection="1">
      <alignment horizontal="center" vertical="center" wrapText="1"/>
      <protection locked="0"/>
    </xf>
    <xf numFmtId="0" fontId="40" fillId="8" borderId="47" xfId="4" applyBorder="1" applyAlignment="1" applyProtection="1">
      <alignment horizontal="center" vertical="center" wrapText="1"/>
      <protection locked="0"/>
    </xf>
    <xf numFmtId="9" fontId="40" fillId="12" borderId="46" xfId="4" applyNumberFormat="1" applyFill="1" applyBorder="1" applyAlignment="1" applyProtection="1">
      <alignment horizontal="center" vertical="center" wrapText="1"/>
      <protection locked="0"/>
    </xf>
    <xf numFmtId="0" fontId="43" fillId="11" borderId="39" xfId="0" applyFont="1" applyFill="1" applyBorder="1" applyAlignment="1" applyProtection="1">
      <alignment horizontal="center" vertical="center" wrapText="1"/>
    </xf>
    <xf numFmtId="0" fontId="43" fillId="11" borderId="54" xfId="0" applyFont="1" applyFill="1" applyBorder="1" applyAlignment="1" applyProtection="1">
      <alignment horizontal="center" vertical="center" wrapText="1"/>
    </xf>
    <xf numFmtId="0" fontId="43" fillId="11" borderId="43" xfId="0" applyFont="1" applyFill="1" applyBorder="1" applyAlignment="1" applyProtection="1">
      <alignment horizontal="center" vertical="center" wrapText="1"/>
    </xf>
    <xf numFmtId="0" fontId="0" fillId="2" borderId="27" xfId="0" applyFill="1" applyBorder="1" applyAlignment="1" applyProtection="1">
      <alignment horizontal="left" vertical="center" wrapText="1"/>
    </xf>
    <xf numFmtId="0" fontId="40" fillId="12" borderId="38" xfId="4" applyFill="1" applyBorder="1" applyAlignment="1" applyProtection="1">
      <alignment horizontal="center" wrapText="1"/>
      <protection locked="0"/>
    </xf>
    <xf numFmtId="0" fontId="40" fillId="12" borderId="55" xfId="4" applyFill="1" applyBorder="1" applyAlignment="1" applyProtection="1">
      <alignment horizontal="center" wrapText="1"/>
      <protection locked="0"/>
    </xf>
    <xf numFmtId="0" fontId="40" fillId="12" borderId="35" xfId="4" applyFill="1" applyBorder="1" applyAlignment="1" applyProtection="1">
      <alignment horizontal="center" wrapText="1"/>
      <protection locked="0"/>
    </xf>
    <xf numFmtId="0" fontId="40" fillId="12" borderId="42" xfId="4" applyFill="1" applyBorder="1" applyAlignment="1" applyProtection="1">
      <alignment horizontal="center" wrapText="1"/>
      <protection locked="0"/>
    </xf>
    <xf numFmtId="0" fontId="0" fillId="2" borderId="52" xfId="0" applyFill="1" applyBorder="1" applyAlignment="1" applyProtection="1">
      <alignment horizontal="left" vertical="center" wrapText="1"/>
    </xf>
    <xf numFmtId="0" fontId="40" fillId="8" borderId="38" xfId="4" applyBorder="1" applyAlignment="1" applyProtection="1">
      <alignment horizontal="center" wrapText="1"/>
      <protection locked="0"/>
    </xf>
    <xf numFmtId="0" fontId="40" fillId="8" borderId="55" xfId="4" applyBorder="1" applyAlignment="1" applyProtection="1">
      <alignment horizontal="center" wrapText="1"/>
      <protection locked="0"/>
    </xf>
    <xf numFmtId="0" fontId="40" fillId="8" borderId="35" xfId="4" applyBorder="1" applyAlignment="1" applyProtection="1">
      <alignment horizontal="center" wrapText="1"/>
      <protection locked="0"/>
    </xf>
    <xf numFmtId="0" fontId="40" fillId="8" borderId="42" xfId="4" applyBorder="1" applyAlignment="1" applyProtection="1">
      <alignment horizontal="center" wrapText="1"/>
      <protection locked="0"/>
    </xf>
    <xf numFmtId="0" fontId="48" fillId="8" borderId="28" xfId="4" applyFont="1" applyBorder="1" applyAlignment="1" applyProtection="1">
      <alignment horizontal="center" vertical="center" wrapText="1"/>
      <protection locked="0"/>
    </xf>
    <xf numFmtId="0" fontId="48" fillId="8" borderId="48" xfId="4" applyFont="1" applyBorder="1" applyAlignment="1" applyProtection="1">
      <alignment horizontal="center" vertical="center" wrapText="1"/>
      <protection locked="0"/>
    </xf>
    <xf numFmtId="0" fontId="48" fillId="12" borderId="28" xfId="4" applyFont="1" applyFill="1" applyBorder="1" applyAlignment="1" applyProtection="1">
      <alignment horizontal="center" vertical="center" wrapText="1"/>
      <protection locked="0"/>
    </xf>
    <xf numFmtId="0" fontId="48" fillId="12" borderId="48" xfId="4" applyFont="1" applyFill="1" applyBorder="1" applyAlignment="1" applyProtection="1">
      <alignment horizontal="center" vertical="center" wrapText="1"/>
      <protection locked="0"/>
    </xf>
    <xf numFmtId="0" fontId="48" fillId="12" borderId="38" xfId="4" applyFont="1" applyFill="1" applyBorder="1" applyAlignment="1" applyProtection="1">
      <alignment horizontal="center" vertical="center"/>
      <protection locked="0"/>
    </xf>
    <xf numFmtId="0" fontId="48" fillId="12" borderId="55" xfId="4" applyFont="1" applyFill="1" applyBorder="1" applyAlignment="1" applyProtection="1">
      <alignment horizontal="center" vertical="center"/>
      <protection locked="0"/>
    </xf>
    <xf numFmtId="0" fontId="48" fillId="8" borderId="38" xfId="4" applyFont="1" applyBorder="1" applyAlignment="1" applyProtection="1">
      <alignment horizontal="center" vertical="center"/>
      <protection locked="0"/>
    </xf>
    <xf numFmtId="0" fontId="48" fillId="8" borderId="55" xfId="4" applyFont="1" applyBorder="1" applyAlignment="1" applyProtection="1">
      <alignment horizontal="center" vertical="center"/>
      <protection locked="0"/>
    </xf>
    <xf numFmtId="0" fontId="41" fillId="0" borderId="0" xfId="0" applyFont="1" applyAlignment="1" applyProtection="1">
      <alignment horizontal="left"/>
    </xf>
    <xf numFmtId="0" fontId="0" fillId="10" borderId="50" xfId="0" applyFill="1" applyBorder="1" applyAlignment="1" applyProtection="1">
      <alignment horizontal="left" vertical="center" wrapText="1"/>
    </xf>
    <xf numFmtId="0" fontId="0" fillId="10" borderId="53" xfId="0" applyFill="1" applyBorder="1" applyAlignment="1" applyProtection="1">
      <alignment horizontal="left" vertical="center" wrapText="1"/>
    </xf>
    <xf numFmtId="0" fontId="0" fillId="10" borderId="56" xfId="0" applyFill="1" applyBorder="1" applyAlignment="1" applyProtection="1">
      <alignment horizontal="left" vertical="center" wrapText="1"/>
    </xf>
  </cellXfs>
  <cellStyles count="5">
    <cellStyle name="Bad" xfId="3" builtinId="27"/>
    <cellStyle name="Good" xfId="2" builtinId="26"/>
    <cellStyle name="Hyperlink" xfId="1" builtinId="8"/>
    <cellStyle name="Neutral" xfId="4" builtinId="2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usernames" Target="revisions/userNames.xml"/><Relationship Id="rId2" Type="http://schemas.openxmlformats.org/officeDocument/2006/relationships/worksheet" Target="worksheets/sheet2.xml"/><Relationship Id="rId16" Type="http://schemas.openxmlformats.org/officeDocument/2006/relationships/revisionHeaders" Target="revisions/revisionHeader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033" name="AutoShape 4">
          <a:extLst>
            <a:ext uri="{FF2B5EF4-FFF2-40B4-BE49-F238E27FC236}">
              <a16:creationId xmlns:a16="http://schemas.microsoft.com/office/drawing/2014/main" id="{00000000-0008-0000-0000-000009040000}"/>
            </a:ext>
          </a:extLst>
        </xdr:cNvPr>
        <xdr:cNvSpPr>
          <a:spLocks noChangeAspect="1" noChangeArrowheads="1"/>
        </xdr:cNvSpPr>
      </xdr:nvSpPr>
      <xdr:spPr bwMode="auto">
        <a:xfrm>
          <a:off x="857250" y="152400"/>
          <a:ext cx="962025" cy="1143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19050</xdr:colOff>
      <xdr:row>1</xdr:row>
      <xdr:rowOff>9525</xdr:rowOff>
    </xdr:from>
    <xdr:to>
      <xdr:col>2</xdr:col>
      <xdr:colOff>85725</xdr:colOff>
      <xdr:row>3</xdr:row>
      <xdr:rowOff>180975</xdr:rowOff>
    </xdr:to>
    <xdr:pic>
      <xdr:nvPicPr>
        <xdr:cNvPr id="1034" name="Picture 6">
          <a:extLst>
            <a:ext uri="{FF2B5EF4-FFF2-40B4-BE49-F238E27FC236}">
              <a16:creationId xmlns:a16="http://schemas.microsoft.com/office/drawing/2014/main" id="{00000000-0008-0000-0000-00000A04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13007" b="23802"/>
        <a:stretch>
          <a:fillRect/>
        </a:stretch>
      </xdr:blipFill>
      <xdr:spPr bwMode="auto">
        <a:xfrm>
          <a:off x="190500" y="209550"/>
          <a:ext cx="790575"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23131</xdr:colOff>
      <xdr:row>1</xdr:row>
      <xdr:rowOff>36739</xdr:rowOff>
    </xdr:from>
    <xdr:to>
      <xdr:col>1</xdr:col>
      <xdr:colOff>1440778</xdr:colOff>
      <xdr:row>4</xdr:row>
      <xdr:rowOff>54428</xdr:rowOff>
    </xdr:to>
    <xdr:pic>
      <xdr:nvPicPr>
        <xdr:cNvPr id="3" name="logo-image" descr="Home">
          <a:extLst>
            <a:ext uri="{FF2B5EF4-FFF2-40B4-BE49-F238E27FC236}">
              <a16:creationId xmlns:a16="http://schemas.microsoft.com/office/drawing/2014/main" id="{00000000-0008-0000-07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7238" y="240846"/>
          <a:ext cx="1417647" cy="1038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Archive\El-Arini\Database\Project%20Management_July_21_201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TELLY\Documents\PACV-MT%202016\Communes%20cibles%20du%20PACV-M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sheetData sheetId="1"/>
      <sheetData sheetId="2"/>
      <sheetData sheetId="3">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munes vulnérables"/>
      <sheetName val="Bénéficiaires des invest"/>
      <sheetName val="Droit de tirage Résultat 1"/>
      <sheetName val="Droit de tirage Résultat 2"/>
      <sheetName val="Droit de tirage Résultat 3"/>
      <sheetName val="Droit de tirage total"/>
      <sheetName val="Feuil1"/>
    </sheetNames>
    <sheetDataSet>
      <sheetData sheetId="0"/>
      <sheetData sheetId="1">
        <row r="15">
          <cell r="C15">
            <v>84163</v>
          </cell>
          <cell r="H15">
            <v>0</v>
          </cell>
        </row>
        <row r="25">
          <cell r="C25">
            <v>129595</v>
          </cell>
          <cell r="H25">
            <v>23949</v>
          </cell>
        </row>
      </sheetData>
      <sheetData sheetId="2"/>
      <sheetData sheetId="3"/>
      <sheetData sheetId="4"/>
      <sheetData sheetId="5"/>
      <sheetData sheetId="6"/>
    </sheetDataSet>
  </externalBook>
</externalLink>
</file>

<file path=xl/revisions/_rels/revisionHeaders.xml.rels><?xml version="1.0" encoding="UTF-8" standalone="yes"?>
<Relationships xmlns="http://schemas.openxmlformats.org/package/2006/relationships"><Relationship Id="rId142" Type="http://schemas.openxmlformats.org/officeDocument/2006/relationships/revisionLog" Target="revisionLog9.xml"/><Relationship Id="rId144" Type="http://schemas.openxmlformats.org/officeDocument/2006/relationships/revisionLog" Target="revisionLog1.xml"/><Relationship Id="rId143" Type="http://schemas.openxmlformats.org/officeDocument/2006/relationships/revisionLog" Target="revisionLog10.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CB2BA2B8-FCCC-4E7B-B29C-121D2C4D0AB3}" diskRevisions="1" revisionId="2073" version="4">
  <header guid="{1A28C517-314C-4C16-80DC-6A55C38583B2}" dateTime="2018-06-15T12:31:25" maxSheetId="10" userName="Alyssa Maria Gomes" r:id="rId142">
    <sheetIdMap count="9">
      <sheetId val="1"/>
      <sheetId val="2"/>
      <sheetId val="3"/>
      <sheetId val="4"/>
      <sheetId val="5"/>
      <sheetId val="6"/>
      <sheetId val="7"/>
      <sheetId val="8"/>
      <sheetId val="9"/>
    </sheetIdMap>
  </header>
  <header guid="{8B3BCDAB-0D4E-4269-8E6F-974F4254D24F}" dateTime="2018-06-15T12:31:49" maxSheetId="10" userName="Alyssa Maria Gomes" r:id="rId143">
    <sheetIdMap count="9">
      <sheetId val="1"/>
      <sheetId val="2"/>
      <sheetId val="3"/>
      <sheetId val="4"/>
      <sheetId val="5"/>
      <sheetId val="6"/>
      <sheetId val="7"/>
      <sheetId val="8"/>
      <sheetId val="9"/>
    </sheetIdMap>
  </header>
  <header guid="{CB2BA2B8-FCCC-4E7B-B29C-121D2C4D0AB3}" dateTime="2018-06-15T12:32:56" maxSheetId="10" userName="Alyssa Maria Gomes" r:id="rId144">
    <sheetIdMap count="9">
      <sheetId val="1"/>
      <sheetId val="2"/>
      <sheetId val="3"/>
      <sheetId val="4"/>
      <sheetId val="5"/>
      <sheetId val="6"/>
      <sheetId val="7"/>
      <sheetId val="8"/>
      <sheetId val="9"/>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7B425271-EFA7-4C44-AE73-635E47895AE8}" action="delete"/>
  <rdn rId="0" localSheetId="1" customView="1" name="Z_7B425271_EFA7_4C44_AE73_635E47895AE8_.wvu.Rows" hidden="1" oldHidden="1">
    <formula>Overview!$8:$11,Overview!$20:$20</formula>
    <oldFormula>Overview!$8:$11,Overview!$20:$20</oldFormula>
  </rdn>
  <rdn rId="0" localSheetId="1" customView="1" name="Z_7B425271_EFA7_4C44_AE73_635E47895AE8_.wvu.Cols" hidden="1" oldHidden="1">
    <formula>Overview!$H:$P</formula>
    <oldFormula>Overview!$H:$P</oldFormula>
  </rdn>
  <rdn rId="0" localSheetId="8" customView="1" name="Z_7B425271_EFA7_4C44_AE73_635E47895AE8_.wvu.Rows" hidden="1" oldHidden="1">
    <formula>'Results Tracker'!$31:$38,'Results Tracker'!$133:$321</formula>
    <oldFormula>'Results Tracker'!$31:$38,'Results Tracker'!$133:$321</oldFormula>
  </rdn>
  <rcv guid="{7B425271-EFA7-4C44-AE73-635E47895AE8}" action="add"/>
</revisions>
</file>

<file path=xl/revisions/revisionLog1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7B425271-EFA7-4C44-AE73-635E47895AE8}" action="delete"/>
  <rdn rId="0" localSheetId="1" customView="1" name="Z_7B425271_EFA7_4C44_AE73_635E47895AE8_.wvu.Rows" hidden="1" oldHidden="1">
    <formula>Overview!$8:$11,Overview!$20:$20</formula>
    <oldFormula>Overview!$8:$11,Overview!$20:$20</oldFormula>
  </rdn>
  <rdn rId="0" localSheetId="1" customView="1" name="Z_7B425271_EFA7_4C44_AE73_635E47895AE8_.wvu.Cols" hidden="1" oldHidden="1">
    <formula>Overview!$H:$P</formula>
    <oldFormula>Overview!$H:$P</oldFormula>
  </rdn>
  <rdn rId="0" localSheetId="8" customView="1" name="Z_7B425271_EFA7_4C44_AE73_635E47895AE8_.wvu.Rows" hidden="1" oldHidden="1">
    <formula>'Results Tracker'!$31:$38,'Results Tracker'!$133:$321</formula>
    <oldFormula>'Results Tracker'!$31:$38,'Results Tracker'!$133:$321</oldFormula>
  </rdn>
  <rcv guid="{7B425271-EFA7-4C44-AE73-635E47895AE8}" action="add"/>
</revisions>
</file>

<file path=xl/revisions/revisionLog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dn rId="0" localSheetId="1" customView="1" name="Z_7B425271_EFA7_4C44_AE73_635E47895AE8_.wvu.Rows" hidden="1" oldHidden="1">
    <formula>Overview!$8:$11,Overview!$20:$20</formula>
  </rdn>
  <rdn rId="0" localSheetId="1" customView="1" name="Z_7B425271_EFA7_4C44_AE73_635E47895AE8_.wvu.Cols" hidden="1" oldHidden="1">
    <formula>Overview!$H:$P</formula>
  </rdn>
  <rdn rId="0" localSheetId="8" customView="1" name="Z_7B425271_EFA7_4C44_AE73_635E47895AE8_.wvu.Rows" hidden="1" oldHidden="1">
    <formula>'Results Tracker'!$31:$38,'Results Tracker'!$133:$321</formula>
  </rdn>
  <rcv guid="{7B425271-EFA7-4C44-AE73-635E47895AE8}" action="add"/>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9.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hyperlink" Target="mailto:aedd@enironnement.gov.ml" TargetMode="Externa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hyperlink" Target="mailto:Abdoulaye.Bayoko@undp.org" TargetMode="External"/><Relationship Id="rId5" Type="http://schemas.openxmlformats.org/officeDocument/2006/relationships/printerSettings" Target="../printerSettings/printerSettings5.bin"/><Relationship Id="rId10" Type="http://schemas.openxmlformats.org/officeDocument/2006/relationships/hyperlink" Target="mailto:boubacarsdembele@gmail.com" TargetMode="External"/><Relationship Id="rId4" Type="http://schemas.openxmlformats.org/officeDocument/2006/relationships/printerSettings" Target="../printerSettings/printerSettings4.bin"/><Relationship Id="rId9" Type="http://schemas.openxmlformats.org/officeDocument/2006/relationships/hyperlink" Target="http://www.pacvmt-mali.org/" TargetMode="External"/><Relationship Id="rId1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17.bin"/><Relationship Id="rId3" Type="http://schemas.openxmlformats.org/officeDocument/2006/relationships/printerSettings" Target="../printerSettings/printerSettings12.bin"/><Relationship Id="rId7" Type="http://schemas.openxmlformats.org/officeDocument/2006/relationships/printerSettings" Target="../printerSettings/printerSettings16.bin"/><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 Id="rId6" Type="http://schemas.openxmlformats.org/officeDocument/2006/relationships/printerSettings" Target="../printerSettings/printerSettings15.bin"/><Relationship Id="rId5" Type="http://schemas.openxmlformats.org/officeDocument/2006/relationships/printerSettings" Target="../printerSettings/printerSettings14.bin"/><Relationship Id="rId4" Type="http://schemas.openxmlformats.org/officeDocument/2006/relationships/printerSettings" Target="../printerSettings/printerSettings13.bin"/><Relationship Id="rId9" Type="http://schemas.openxmlformats.org/officeDocument/2006/relationships/printerSettings" Target="../printerSettings/printerSettings18.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26.bin"/><Relationship Id="rId3" Type="http://schemas.openxmlformats.org/officeDocument/2006/relationships/printerSettings" Target="../printerSettings/printerSettings21.bin"/><Relationship Id="rId7" Type="http://schemas.openxmlformats.org/officeDocument/2006/relationships/printerSettings" Target="../printerSettings/printerSettings25.bin"/><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 Id="rId6" Type="http://schemas.openxmlformats.org/officeDocument/2006/relationships/printerSettings" Target="../printerSettings/printerSettings24.bin"/><Relationship Id="rId5" Type="http://schemas.openxmlformats.org/officeDocument/2006/relationships/printerSettings" Target="../printerSettings/printerSettings23.bin"/><Relationship Id="rId4" Type="http://schemas.openxmlformats.org/officeDocument/2006/relationships/printerSettings" Target="../printerSettings/printerSettings22.bin"/><Relationship Id="rId9" Type="http://schemas.openxmlformats.org/officeDocument/2006/relationships/printerSettings" Target="../printerSettings/printerSettings27.bin"/></Relationships>
</file>

<file path=xl/worksheets/_rels/sheet4.xml.rels><?xml version="1.0" encoding="UTF-8" standalone="yes"?>
<Relationships xmlns="http://schemas.openxmlformats.org/package/2006/relationships"><Relationship Id="rId8" Type="http://schemas.openxmlformats.org/officeDocument/2006/relationships/printerSettings" Target="../printerSettings/printerSettings35.bin"/><Relationship Id="rId3" Type="http://schemas.openxmlformats.org/officeDocument/2006/relationships/printerSettings" Target="../printerSettings/printerSettings30.bin"/><Relationship Id="rId7" Type="http://schemas.openxmlformats.org/officeDocument/2006/relationships/printerSettings" Target="../printerSettings/printerSettings34.bin"/><Relationship Id="rId2" Type="http://schemas.openxmlformats.org/officeDocument/2006/relationships/printerSettings" Target="../printerSettings/printerSettings29.bin"/><Relationship Id="rId1" Type="http://schemas.openxmlformats.org/officeDocument/2006/relationships/printerSettings" Target="../printerSettings/printerSettings28.bin"/><Relationship Id="rId6" Type="http://schemas.openxmlformats.org/officeDocument/2006/relationships/printerSettings" Target="../printerSettings/printerSettings33.bin"/><Relationship Id="rId5" Type="http://schemas.openxmlformats.org/officeDocument/2006/relationships/printerSettings" Target="../printerSettings/printerSettings32.bin"/><Relationship Id="rId4" Type="http://schemas.openxmlformats.org/officeDocument/2006/relationships/printerSettings" Target="../printerSettings/printerSettings31.bin"/><Relationship Id="rId9" Type="http://schemas.openxmlformats.org/officeDocument/2006/relationships/printerSettings" Target="../printerSettings/printerSettings36.bin"/></Relationships>
</file>

<file path=xl/worksheets/_rels/sheet5.xml.rels><?xml version="1.0" encoding="UTF-8" standalone="yes"?>
<Relationships xmlns="http://schemas.openxmlformats.org/package/2006/relationships"><Relationship Id="rId8" Type="http://schemas.openxmlformats.org/officeDocument/2006/relationships/printerSettings" Target="../printerSettings/printerSettings44.bin"/><Relationship Id="rId3" Type="http://schemas.openxmlformats.org/officeDocument/2006/relationships/printerSettings" Target="../printerSettings/printerSettings39.bin"/><Relationship Id="rId7" Type="http://schemas.openxmlformats.org/officeDocument/2006/relationships/printerSettings" Target="../printerSettings/printerSettings43.bin"/><Relationship Id="rId12" Type="http://schemas.openxmlformats.org/officeDocument/2006/relationships/comments" Target="../comments1.xml"/><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6" Type="http://schemas.openxmlformats.org/officeDocument/2006/relationships/printerSettings" Target="../printerSettings/printerSettings42.bin"/><Relationship Id="rId11" Type="http://schemas.openxmlformats.org/officeDocument/2006/relationships/vmlDrawing" Target="../drawings/vmlDrawing1.vml"/><Relationship Id="rId5" Type="http://schemas.openxmlformats.org/officeDocument/2006/relationships/printerSettings" Target="../printerSettings/printerSettings41.bin"/><Relationship Id="rId10" Type="http://schemas.openxmlformats.org/officeDocument/2006/relationships/printerSettings" Target="../printerSettings/printerSettings45.bin"/><Relationship Id="rId4" Type="http://schemas.openxmlformats.org/officeDocument/2006/relationships/printerSettings" Target="../printerSettings/printerSettings40.bin"/><Relationship Id="rId9" Type="http://schemas.openxmlformats.org/officeDocument/2006/relationships/hyperlink" Target="mailto:boubacarsdembele@gmail.com" TargetMode="External"/></Relationships>
</file>

<file path=xl/worksheets/_rels/sheet6.xml.rels><?xml version="1.0" encoding="UTF-8" standalone="yes"?>
<Relationships xmlns="http://schemas.openxmlformats.org/package/2006/relationships"><Relationship Id="rId8" Type="http://schemas.openxmlformats.org/officeDocument/2006/relationships/printerSettings" Target="../printerSettings/printerSettings53.bin"/><Relationship Id="rId3" Type="http://schemas.openxmlformats.org/officeDocument/2006/relationships/printerSettings" Target="../printerSettings/printerSettings48.bin"/><Relationship Id="rId7" Type="http://schemas.openxmlformats.org/officeDocument/2006/relationships/printerSettings" Target="../printerSettings/printerSettings52.bin"/><Relationship Id="rId2" Type="http://schemas.openxmlformats.org/officeDocument/2006/relationships/printerSettings" Target="../printerSettings/printerSettings47.bin"/><Relationship Id="rId1" Type="http://schemas.openxmlformats.org/officeDocument/2006/relationships/printerSettings" Target="../printerSettings/printerSettings46.bin"/><Relationship Id="rId6" Type="http://schemas.openxmlformats.org/officeDocument/2006/relationships/printerSettings" Target="../printerSettings/printerSettings51.bin"/><Relationship Id="rId5" Type="http://schemas.openxmlformats.org/officeDocument/2006/relationships/printerSettings" Target="../printerSettings/printerSettings50.bin"/><Relationship Id="rId4" Type="http://schemas.openxmlformats.org/officeDocument/2006/relationships/printerSettings" Target="../printerSettings/printerSettings49.bin"/><Relationship Id="rId9" Type="http://schemas.openxmlformats.org/officeDocument/2006/relationships/printerSettings" Target="../printerSettings/printerSettings54.bin"/></Relationships>
</file>

<file path=xl/worksheets/_rels/sheet7.xml.rels><?xml version="1.0" encoding="UTF-8" standalone="yes"?>
<Relationships xmlns="http://schemas.openxmlformats.org/package/2006/relationships"><Relationship Id="rId8" Type="http://schemas.openxmlformats.org/officeDocument/2006/relationships/printerSettings" Target="../printerSettings/printerSettings62.bin"/><Relationship Id="rId3" Type="http://schemas.openxmlformats.org/officeDocument/2006/relationships/printerSettings" Target="../printerSettings/printerSettings57.bin"/><Relationship Id="rId7" Type="http://schemas.openxmlformats.org/officeDocument/2006/relationships/printerSettings" Target="../printerSettings/printerSettings61.bin"/><Relationship Id="rId2" Type="http://schemas.openxmlformats.org/officeDocument/2006/relationships/printerSettings" Target="../printerSettings/printerSettings56.bin"/><Relationship Id="rId1" Type="http://schemas.openxmlformats.org/officeDocument/2006/relationships/printerSettings" Target="../printerSettings/printerSettings55.bin"/><Relationship Id="rId6" Type="http://schemas.openxmlformats.org/officeDocument/2006/relationships/printerSettings" Target="../printerSettings/printerSettings60.bin"/><Relationship Id="rId5" Type="http://schemas.openxmlformats.org/officeDocument/2006/relationships/printerSettings" Target="../printerSettings/printerSettings59.bin"/><Relationship Id="rId4" Type="http://schemas.openxmlformats.org/officeDocument/2006/relationships/printerSettings" Target="../printerSettings/printerSettings58.bin"/><Relationship Id="rId9" Type="http://schemas.openxmlformats.org/officeDocument/2006/relationships/printerSettings" Target="../printerSettings/printerSettings63.bin"/></Relationships>
</file>

<file path=xl/worksheets/_rels/sheet8.xml.rels><?xml version="1.0" encoding="UTF-8" standalone="yes"?>
<Relationships xmlns="http://schemas.openxmlformats.org/package/2006/relationships"><Relationship Id="rId8" Type="http://schemas.openxmlformats.org/officeDocument/2006/relationships/printerSettings" Target="../printerSettings/printerSettings71.bin"/><Relationship Id="rId3" Type="http://schemas.openxmlformats.org/officeDocument/2006/relationships/printerSettings" Target="../printerSettings/printerSettings66.bin"/><Relationship Id="rId7" Type="http://schemas.openxmlformats.org/officeDocument/2006/relationships/printerSettings" Target="../printerSettings/printerSettings70.bin"/><Relationship Id="rId2" Type="http://schemas.openxmlformats.org/officeDocument/2006/relationships/printerSettings" Target="../printerSettings/printerSettings65.bin"/><Relationship Id="rId1" Type="http://schemas.openxmlformats.org/officeDocument/2006/relationships/printerSettings" Target="../printerSettings/printerSettings64.bin"/><Relationship Id="rId6" Type="http://schemas.openxmlformats.org/officeDocument/2006/relationships/printerSettings" Target="../printerSettings/printerSettings69.bin"/><Relationship Id="rId5" Type="http://schemas.openxmlformats.org/officeDocument/2006/relationships/printerSettings" Target="../printerSettings/printerSettings68.bin"/><Relationship Id="rId10" Type="http://schemas.openxmlformats.org/officeDocument/2006/relationships/drawing" Target="../drawings/drawing2.xml"/><Relationship Id="rId4" Type="http://schemas.openxmlformats.org/officeDocument/2006/relationships/printerSettings" Target="../printerSettings/printerSettings67.bin"/><Relationship Id="rId9" Type="http://schemas.openxmlformats.org/officeDocument/2006/relationships/printerSettings" Target="../printerSettings/printerSettings72.bin"/></Relationships>
</file>

<file path=xl/worksheets/_rels/sheet9.xml.rels><?xml version="1.0" encoding="UTF-8" standalone="yes"?>
<Relationships xmlns="http://schemas.openxmlformats.org/package/2006/relationships"><Relationship Id="rId8" Type="http://schemas.openxmlformats.org/officeDocument/2006/relationships/printerSettings" Target="../printerSettings/printerSettings80.bin"/><Relationship Id="rId3" Type="http://schemas.openxmlformats.org/officeDocument/2006/relationships/printerSettings" Target="../printerSettings/printerSettings75.bin"/><Relationship Id="rId7" Type="http://schemas.openxmlformats.org/officeDocument/2006/relationships/printerSettings" Target="../printerSettings/printerSettings79.bin"/><Relationship Id="rId2" Type="http://schemas.openxmlformats.org/officeDocument/2006/relationships/printerSettings" Target="../printerSettings/printerSettings74.bin"/><Relationship Id="rId1" Type="http://schemas.openxmlformats.org/officeDocument/2006/relationships/printerSettings" Target="../printerSettings/printerSettings73.bin"/><Relationship Id="rId6" Type="http://schemas.openxmlformats.org/officeDocument/2006/relationships/printerSettings" Target="../printerSettings/printerSettings78.bin"/><Relationship Id="rId5" Type="http://schemas.openxmlformats.org/officeDocument/2006/relationships/printerSettings" Target="../printerSettings/printerSettings77.bin"/><Relationship Id="rId4" Type="http://schemas.openxmlformats.org/officeDocument/2006/relationships/printerSettings" Target="../printerSettings/printerSettings76.bin"/><Relationship Id="rId9" Type="http://schemas.openxmlformats.org/officeDocument/2006/relationships/printerSettings" Target="../printerSettings/printerSettings8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76"/>
  <sheetViews>
    <sheetView tabSelected="1" topLeftCell="A33" zoomScale="97" zoomScaleNormal="97" workbookViewId="0">
      <selection activeCell="D32" sqref="D32"/>
    </sheetView>
  </sheetViews>
  <sheetFormatPr defaultColWidth="102.28515625" defaultRowHeight="15" x14ac:dyDescent="0.25"/>
  <cols>
    <col min="1" max="1" width="2.5703125" style="1" customWidth="1"/>
    <col min="2" max="2" width="10.85546875" style="112" customWidth="1"/>
    <col min="3" max="3" width="14.85546875" style="112" customWidth="1"/>
    <col min="4" max="4" width="93.85546875" style="1" customWidth="1"/>
    <col min="5" max="5" width="3.7109375" style="1" customWidth="1"/>
    <col min="6" max="6" width="9.140625" style="1" customWidth="1"/>
    <col min="7" max="7" width="12.28515625" style="2" customWidth="1"/>
    <col min="8" max="8" width="15.42578125" style="2" hidden="1" customWidth="1"/>
    <col min="9" max="13" width="102.28515625" style="2" hidden="1" customWidth="1"/>
    <col min="14" max="15" width="9.140625" style="2" hidden="1" customWidth="1"/>
    <col min="16" max="16" width="102.28515625" style="2" hidden="1" customWidth="1"/>
    <col min="17" max="251" width="9.140625" style="1" customWidth="1"/>
    <col min="252" max="252" width="2.7109375" style="1" customWidth="1"/>
    <col min="253" max="254" width="9.140625" style="1" customWidth="1"/>
    <col min="255" max="255" width="17.28515625" style="1" customWidth="1"/>
    <col min="256" max="16384" width="102.28515625" style="1"/>
  </cols>
  <sheetData>
    <row r="1" spans="2:16" ht="15.75" thickBot="1" x14ac:dyDescent="0.3"/>
    <row r="2" spans="2:16" ht="15.75" thickBot="1" x14ac:dyDescent="0.3">
      <c r="B2" s="113"/>
      <c r="C2" s="114"/>
      <c r="D2" s="69"/>
      <c r="E2" s="70"/>
    </row>
    <row r="3" spans="2:16" ht="19.5" thickBot="1" x14ac:dyDescent="0.35">
      <c r="B3" s="115"/>
      <c r="C3" s="116"/>
      <c r="D3" s="81" t="s">
        <v>247</v>
      </c>
      <c r="E3" s="72"/>
    </row>
    <row r="4" spans="2:16" ht="15.75" thickBot="1" x14ac:dyDescent="0.3">
      <c r="B4" s="115"/>
      <c r="C4" s="116"/>
      <c r="D4" s="71"/>
      <c r="E4" s="72"/>
    </row>
    <row r="5" spans="2:16" ht="15.75" thickBot="1" x14ac:dyDescent="0.3">
      <c r="B5" s="115"/>
      <c r="C5" s="119" t="s">
        <v>289</v>
      </c>
      <c r="D5" s="253" t="s">
        <v>691</v>
      </c>
      <c r="E5" s="72"/>
    </row>
    <row r="6" spans="2:16" s="3" customFormat="1" x14ac:dyDescent="0.25">
      <c r="B6" s="117"/>
      <c r="C6" s="79"/>
      <c r="D6" s="38"/>
      <c r="E6" s="36"/>
      <c r="G6" s="2"/>
      <c r="H6" s="2"/>
      <c r="I6" s="2"/>
      <c r="J6" s="2"/>
      <c r="K6" s="2"/>
      <c r="L6" s="2"/>
      <c r="M6" s="2"/>
      <c r="N6" s="2"/>
      <c r="O6" s="2"/>
      <c r="P6" s="2"/>
    </row>
    <row r="7" spans="2:16" s="3" customFormat="1" ht="30.75" customHeight="1" x14ac:dyDescent="0.25">
      <c r="B7" s="117"/>
      <c r="C7" s="73" t="s">
        <v>213</v>
      </c>
      <c r="D7" s="13" t="s">
        <v>662</v>
      </c>
      <c r="E7" s="36"/>
      <c r="G7" s="2"/>
      <c r="H7" s="2"/>
      <c r="I7" s="2"/>
      <c r="J7" s="2"/>
      <c r="K7" s="2"/>
      <c r="L7" s="2"/>
      <c r="M7" s="2"/>
      <c r="N7" s="2"/>
      <c r="O7" s="2"/>
      <c r="P7" s="2"/>
    </row>
    <row r="8" spans="2:16" s="3" customFormat="1" hidden="1" x14ac:dyDescent="0.25">
      <c r="B8" s="115"/>
      <c r="C8" s="116"/>
      <c r="D8" s="71"/>
      <c r="E8" s="36"/>
      <c r="G8" s="2"/>
      <c r="H8" s="2"/>
      <c r="I8" s="2"/>
      <c r="J8" s="2"/>
      <c r="K8" s="2"/>
      <c r="L8" s="2"/>
      <c r="M8" s="2"/>
      <c r="N8" s="2"/>
      <c r="O8" s="2"/>
      <c r="P8" s="2"/>
    </row>
    <row r="9" spans="2:16" s="3" customFormat="1" hidden="1" x14ac:dyDescent="0.25">
      <c r="B9" s="115"/>
      <c r="C9" s="116"/>
      <c r="D9" s="71"/>
      <c r="E9" s="36"/>
      <c r="G9" s="2"/>
      <c r="H9" s="2"/>
      <c r="I9" s="2"/>
      <c r="J9" s="2"/>
      <c r="K9" s="2"/>
      <c r="L9" s="2"/>
      <c r="M9" s="2"/>
      <c r="N9" s="2"/>
      <c r="O9" s="2"/>
      <c r="P9" s="2"/>
    </row>
    <row r="10" spans="2:16" s="3" customFormat="1" hidden="1" x14ac:dyDescent="0.25">
      <c r="B10" s="115"/>
      <c r="C10" s="116"/>
      <c r="D10" s="71"/>
      <c r="E10" s="36"/>
      <c r="G10" s="2"/>
      <c r="H10" s="2"/>
      <c r="I10" s="2"/>
      <c r="J10" s="2"/>
      <c r="K10" s="2"/>
      <c r="L10" s="2"/>
      <c r="M10" s="2"/>
      <c r="N10" s="2"/>
      <c r="O10" s="2"/>
      <c r="P10" s="2"/>
    </row>
    <row r="11" spans="2:16" s="3" customFormat="1" hidden="1" x14ac:dyDescent="0.25">
      <c r="B11" s="115"/>
      <c r="C11" s="116"/>
      <c r="D11" s="71"/>
      <c r="E11" s="36"/>
      <c r="G11" s="2"/>
      <c r="H11" s="2"/>
      <c r="I11" s="2"/>
      <c r="J11" s="2"/>
      <c r="K11" s="2"/>
      <c r="L11" s="2"/>
      <c r="M11" s="2"/>
      <c r="N11" s="2"/>
      <c r="O11" s="2"/>
      <c r="P11" s="2"/>
    </row>
    <row r="12" spans="2:16" s="3" customFormat="1" ht="15.75" thickBot="1" x14ac:dyDescent="0.3">
      <c r="B12" s="117"/>
      <c r="C12" s="79"/>
      <c r="D12" s="38"/>
      <c r="E12" s="36"/>
      <c r="G12" s="2"/>
      <c r="H12" s="2"/>
      <c r="I12" s="2"/>
      <c r="J12" s="2"/>
      <c r="K12" s="2"/>
      <c r="L12" s="2"/>
      <c r="M12" s="2"/>
      <c r="N12" s="2"/>
      <c r="O12" s="2"/>
      <c r="P12" s="2"/>
    </row>
    <row r="13" spans="2:16" s="3" customFormat="1" ht="153" customHeight="1" thickBot="1" x14ac:dyDescent="0.3">
      <c r="B13" s="117"/>
      <c r="C13" s="74" t="s">
        <v>0</v>
      </c>
      <c r="D13" s="253" t="s">
        <v>761</v>
      </c>
      <c r="E13" s="36"/>
      <c r="G13" s="2"/>
      <c r="H13" s="2"/>
      <c r="I13" s="2"/>
      <c r="J13" s="2"/>
      <c r="K13" s="2"/>
      <c r="L13" s="2"/>
      <c r="M13" s="2"/>
      <c r="N13" s="2"/>
      <c r="O13" s="2"/>
      <c r="P13" s="2"/>
    </row>
    <row r="14" spans="2:16" s="3" customFormat="1" ht="15.75" thickBot="1" x14ac:dyDescent="0.3">
      <c r="B14" s="117"/>
      <c r="C14" s="79"/>
      <c r="D14" s="38"/>
      <c r="E14" s="36"/>
      <c r="G14" s="2"/>
      <c r="H14" s="2" t="s">
        <v>1</v>
      </c>
      <c r="I14" s="2" t="s">
        <v>2</v>
      </c>
      <c r="J14" s="2"/>
      <c r="K14" s="2" t="s">
        <v>3</v>
      </c>
      <c r="L14" s="2" t="s">
        <v>4</v>
      </c>
      <c r="M14" s="2" t="s">
        <v>5</v>
      </c>
      <c r="N14" s="2" t="s">
        <v>6</v>
      </c>
      <c r="O14" s="2" t="s">
        <v>7</v>
      </c>
      <c r="P14" s="2" t="s">
        <v>8</v>
      </c>
    </row>
    <row r="15" spans="2:16" s="3" customFormat="1" x14ac:dyDescent="0.25">
      <c r="B15" s="117"/>
      <c r="C15" s="75" t="s">
        <v>203</v>
      </c>
      <c r="D15" s="254"/>
      <c r="E15" s="36"/>
      <c r="G15" s="2"/>
      <c r="H15" s="4" t="s">
        <v>9</v>
      </c>
      <c r="I15" s="2" t="s">
        <v>10</v>
      </c>
      <c r="J15" s="2" t="s">
        <v>11</v>
      </c>
      <c r="K15" s="2" t="s">
        <v>12</v>
      </c>
      <c r="L15" s="2">
        <v>1</v>
      </c>
      <c r="M15" s="2">
        <v>1</v>
      </c>
      <c r="N15" s="2" t="s">
        <v>13</v>
      </c>
      <c r="O15" s="2" t="s">
        <v>14</v>
      </c>
      <c r="P15" s="2" t="s">
        <v>15</v>
      </c>
    </row>
    <row r="16" spans="2:16" s="3" customFormat="1" ht="29.25" customHeight="1" x14ac:dyDescent="0.25">
      <c r="B16" s="456" t="s">
        <v>276</v>
      </c>
      <c r="C16" s="457"/>
      <c r="D16" s="242" t="s">
        <v>670</v>
      </c>
      <c r="E16" s="36"/>
      <c r="G16" s="2"/>
      <c r="H16" s="4" t="s">
        <v>16</v>
      </c>
      <c r="I16" s="2" t="s">
        <v>17</v>
      </c>
      <c r="J16" s="2" t="s">
        <v>18</v>
      </c>
      <c r="K16" s="2" t="s">
        <v>19</v>
      </c>
      <c r="L16" s="2">
        <v>2</v>
      </c>
      <c r="M16" s="2">
        <v>2</v>
      </c>
      <c r="N16" s="2" t="s">
        <v>20</v>
      </c>
      <c r="O16" s="2" t="s">
        <v>21</v>
      </c>
      <c r="P16" s="2" t="s">
        <v>22</v>
      </c>
    </row>
    <row r="17" spans="2:16" s="3" customFormat="1" x14ac:dyDescent="0.25">
      <c r="B17" s="117"/>
      <c r="C17" s="75" t="s">
        <v>209</v>
      </c>
      <c r="D17" s="8" t="s">
        <v>671</v>
      </c>
      <c r="E17" s="36"/>
      <c r="G17" s="2"/>
      <c r="H17" s="4" t="s">
        <v>23</v>
      </c>
      <c r="I17" s="2" t="s">
        <v>24</v>
      </c>
      <c r="J17" s="2"/>
      <c r="K17" s="2" t="s">
        <v>25</v>
      </c>
      <c r="L17" s="2">
        <v>3</v>
      </c>
      <c r="M17" s="2">
        <v>3</v>
      </c>
      <c r="N17" s="2" t="s">
        <v>26</v>
      </c>
      <c r="O17" s="2" t="s">
        <v>27</v>
      </c>
      <c r="P17" s="2" t="s">
        <v>28</v>
      </c>
    </row>
    <row r="18" spans="2:16" s="3" customFormat="1" ht="15.75" thickBot="1" x14ac:dyDescent="0.3">
      <c r="B18" s="118"/>
      <c r="C18" s="74" t="s">
        <v>204</v>
      </c>
      <c r="D18" s="111" t="s">
        <v>115</v>
      </c>
      <c r="E18" s="36"/>
      <c r="G18" s="2"/>
      <c r="H18" s="4" t="s">
        <v>29</v>
      </c>
      <c r="I18" s="2"/>
      <c r="J18" s="2"/>
      <c r="K18" s="2" t="s">
        <v>30</v>
      </c>
      <c r="L18" s="2">
        <v>5</v>
      </c>
      <c r="M18" s="2">
        <v>5</v>
      </c>
      <c r="N18" s="2" t="s">
        <v>31</v>
      </c>
      <c r="O18" s="2" t="s">
        <v>32</v>
      </c>
      <c r="P18" s="2" t="s">
        <v>33</v>
      </c>
    </row>
    <row r="19" spans="2:16" s="3" customFormat="1" ht="61.35" customHeight="1" thickBot="1" x14ac:dyDescent="0.3">
      <c r="B19" s="459" t="s">
        <v>205</v>
      </c>
      <c r="C19" s="460"/>
      <c r="D19" s="237" t="s">
        <v>902</v>
      </c>
      <c r="E19" s="36"/>
      <c r="G19" s="2"/>
      <c r="H19" s="4" t="s">
        <v>34</v>
      </c>
      <c r="I19" s="2"/>
      <c r="J19" s="2"/>
      <c r="K19" s="2" t="s">
        <v>35</v>
      </c>
      <c r="L19" s="2"/>
      <c r="M19" s="2"/>
      <c r="N19" s="2"/>
      <c r="O19" s="2" t="s">
        <v>36</v>
      </c>
      <c r="P19" s="2" t="s">
        <v>37</v>
      </c>
    </row>
    <row r="20" spans="2:16" s="3" customFormat="1" ht="15" hidden="1" customHeight="1" x14ac:dyDescent="0.25">
      <c r="B20" s="117"/>
      <c r="C20" s="74"/>
      <c r="D20" s="38"/>
      <c r="E20" s="72"/>
      <c r="F20" s="4"/>
      <c r="G20" s="2"/>
      <c r="H20" s="2"/>
      <c r="J20" s="2"/>
      <c r="K20" s="2"/>
      <c r="L20" s="2"/>
      <c r="M20" s="2" t="s">
        <v>38</v>
      </c>
      <c r="N20" s="2" t="s">
        <v>39</v>
      </c>
    </row>
    <row r="21" spans="2:16" s="3" customFormat="1" x14ac:dyDescent="0.25">
      <c r="B21" s="117"/>
      <c r="C21" s="119" t="s">
        <v>208</v>
      </c>
      <c r="D21" s="38"/>
      <c r="E21" s="72"/>
      <c r="F21" s="4"/>
      <c r="G21" s="2"/>
      <c r="H21" s="2"/>
      <c r="J21" s="2"/>
      <c r="K21" s="2"/>
      <c r="L21" s="2"/>
      <c r="M21" s="2" t="s">
        <v>40</v>
      </c>
      <c r="N21" s="2" t="s">
        <v>41</v>
      </c>
    </row>
    <row r="22" spans="2:16" s="3" customFormat="1" ht="15.75" thickBot="1" x14ac:dyDescent="0.3">
      <c r="B22" s="117"/>
      <c r="C22" s="120" t="s">
        <v>211</v>
      </c>
      <c r="D22" s="38"/>
      <c r="E22" s="36"/>
      <c r="G22" s="2"/>
      <c r="H22" s="4" t="s">
        <v>42</v>
      </c>
      <c r="I22" s="2"/>
      <c r="J22" s="2"/>
      <c r="L22" s="2"/>
      <c r="M22" s="2"/>
      <c r="N22" s="2"/>
      <c r="O22" s="2" t="s">
        <v>43</v>
      </c>
      <c r="P22" s="2" t="s">
        <v>44</v>
      </c>
    </row>
    <row r="23" spans="2:16" s="3" customFormat="1" x14ac:dyDescent="0.25">
      <c r="B23" s="456" t="s">
        <v>210</v>
      </c>
      <c r="C23" s="457"/>
      <c r="D23" s="454" t="s">
        <v>731</v>
      </c>
      <c r="E23" s="36"/>
      <c r="G23" s="2"/>
      <c r="H23" s="4"/>
      <c r="I23" s="2"/>
      <c r="J23" s="2"/>
      <c r="L23" s="2"/>
      <c r="M23" s="2"/>
      <c r="N23" s="2"/>
      <c r="O23" s="2"/>
      <c r="P23" s="2"/>
    </row>
    <row r="24" spans="2:16" s="3" customFormat="1" ht="4.5" customHeight="1" x14ac:dyDescent="0.25">
      <c r="B24" s="456"/>
      <c r="C24" s="457"/>
      <c r="D24" s="455"/>
      <c r="E24" s="36"/>
      <c r="G24" s="2"/>
      <c r="H24" s="4"/>
      <c r="I24" s="2"/>
      <c r="J24" s="2"/>
      <c r="L24" s="2"/>
      <c r="M24" s="2"/>
      <c r="N24" s="2"/>
      <c r="O24" s="2"/>
      <c r="P24" s="2"/>
    </row>
    <row r="25" spans="2:16" s="3" customFormat="1" ht="27.75" customHeight="1" x14ac:dyDescent="0.25">
      <c r="B25" s="456" t="s">
        <v>282</v>
      </c>
      <c r="C25" s="457"/>
      <c r="D25" s="238">
        <v>42094</v>
      </c>
      <c r="E25" s="36"/>
      <c r="F25" s="2"/>
      <c r="G25" s="4"/>
      <c r="H25" s="2"/>
      <c r="I25" s="2"/>
      <c r="K25" s="2"/>
      <c r="L25" s="2"/>
      <c r="M25" s="2"/>
      <c r="N25" s="2" t="s">
        <v>45</v>
      </c>
      <c r="O25" s="2" t="s">
        <v>46</v>
      </c>
    </row>
    <row r="26" spans="2:16" s="3" customFormat="1" ht="17.100000000000001" customHeight="1" x14ac:dyDescent="0.25">
      <c r="B26" s="456" t="s">
        <v>212</v>
      </c>
      <c r="C26" s="457"/>
      <c r="D26" s="238" t="s">
        <v>692</v>
      </c>
      <c r="E26" s="36"/>
      <c r="F26" s="2"/>
      <c r="G26" s="4"/>
      <c r="H26" s="2"/>
      <c r="I26" s="2"/>
      <c r="K26" s="2"/>
      <c r="L26" s="2"/>
      <c r="M26" s="2"/>
      <c r="N26" s="2" t="s">
        <v>47</v>
      </c>
      <c r="O26" s="2" t="s">
        <v>48</v>
      </c>
    </row>
    <row r="27" spans="2:16" s="3" customFormat="1" ht="28.5" customHeight="1" x14ac:dyDescent="0.25">
      <c r="B27" s="456" t="s">
        <v>281</v>
      </c>
      <c r="C27" s="457"/>
      <c r="D27" s="243" t="s">
        <v>737</v>
      </c>
      <c r="E27" s="76"/>
      <c r="F27" s="2"/>
      <c r="G27" s="4"/>
      <c r="H27" s="2"/>
      <c r="I27" s="2"/>
      <c r="J27" s="2"/>
      <c r="K27" s="2"/>
      <c r="L27" s="2"/>
      <c r="M27" s="2"/>
      <c r="N27" s="2"/>
      <c r="O27" s="2"/>
    </row>
    <row r="28" spans="2:16" s="3" customFormat="1" ht="15.75" thickBot="1" x14ac:dyDescent="0.3">
      <c r="B28" s="117"/>
      <c r="C28" s="75" t="s">
        <v>285</v>
      </c>
      <c r="D28" s="244" t="s">
        <v>738</v>
      </c>
      <c r="E28" s="36"/>
      <c r="F28" s="2"/>
      <c r="G28" s="4"/>
      <c r="H28" s="2"/>
      <c r="I28" s="2"/>
      <c r="J28" s="2"/>
      <c r="K28" s="2"/>
      <c r="L28" s="2"/>
      <c r="M28" s="2"/>
      <c r="N28" s="2"/>
      <c r="O28" s="2"/>
    </row>
    <row r="29" spans="2:16" s="3" customFormat="1" x14ac:dyDescent="0.25">
      <c r="B29" s="117"/>
      <c r="C29" s="79"/>
      <c r="D29" s="77"/>
      <c r="E29" s="36"/>
      <c r="F29" s="2"/>
      <c r="G29" s="4"/>
      <c r="H29" s="2"/>
      <c r="I29" s="2"/>
      <c r="J29" s="2"/>
      <c r="K29" s="2"/>
      <c r="L29" s="2"/>
      <c r="M29" s="2"/>
      <c r="N29" s="2"/>
      <c r="O29" s="2"/>
    </row>
    <row r="30" spans="2:16" s="3" customFormat="1" x14ac:dyDescent="0.25">
      <c r="B30" s="117"/>
      <c r="C30" s="79"/>
      <c r="D30" s="78" t="s">
        <v>49</v>
      </c>
      <c r="E30" s="36"/>
      <c r="G30" s="2"/>
      <c r="H30" s="4" t="s">
        <v>50</v>
      </c>
      <c r="I30" s="2"/>
      <c r="J30" s="2"/>
      <c r="K30" s="2"/>
      <c r="L30" s="2"/>
      <c r="M30" s="2"/>
      <c r="N30" s="2"/>
      <c r="O30" s="2"/>
      <c r="P30" s="2"/>
    </row>
    <row r="31" spans="2:16" s="3" customFormat="1" ht="92.25" customHeight="1" thickBot="1" x14ac:dyDescent="0.3">
      <c r="B31" s="117"/>
      <c r="C31" s="79"/>
      <c r="D31" s="358" t="s">
        <v>762</v>
      </c>
      <c r="E31" s="36"/>
      <c r="F31" s="5"/>
      <c r="G31" s="2"/>
      <c r="H31" s="4" t="s">
        <v>51</v>
      </c>
      <c r="I31" s="2"/>
      <c r="J31" s="2"/>
      <c r="K31" s="2"/>
      <c r="L31" s="2"/>
      <c r="M31" s="2"/>
      <c r="N31" s="2"/>
      <c r="O31" s="2"/>
      <c r="P31" s="2"/>
    </row>
    <row r="32" spans="2:16" s="3" customFormat="1" ht="45.75" customHeight="1" x14ac:dyDescent="0.25">
      <c r="B32" s="117"/>
      <c r="C32" s="309" t="s">
        <v>52</v>
      </c>
      <c r="D32" s="357" t="s">
        <v>663</v>
      </c>
      <c r="E32" s="36"/>
      <c r="G32" s="2"/>
      <c r="H32" s="4" t="s">
        <v>53</v>
      </c>
      <c r="I32" s="2"/>
      <c r="J32" s="2"/>
      <c r="K32" s="2"/>
      <c r="L32" s="2"/>
      <c r="M32" s="2"/>
      <c r="N32" s="2"/>
      <c r="O32" s="2"/>
      <c r="P32" s="2"/>
    </row>
    <row r="33" spans="1:16" s="3" customFormat="1" x14ac:dyDescent="0.25">
      <c r="B33" s="117"/>
      <c r="C33" s="79"/>
      <c r="D33" s="38"/>
      <c r="E33" s="36"/>
      <c r="F33" s="5"/>
      <c r="G33" s="2"/>
      <c r="H33" s="4" t="s">
        <v>54</v>
      </c>
      <c r="I33" s="2"/>
      <c r="J33" s="2"/>
      <c r="K33" s="2"/>
      <c r="L33" s="2"/>
      <c r="M33" s="2"/>
      <c r="N33" s="2"/>
      <c r="O33" s="2"/>
      <c r="P33" s="2"/>
    </row>
    <row r="34" spans="1:16" s="3" customFormat="1" x14ac:dyDescent="0.25">
      <c r="B34" s="117"/>
      <c r="C34" s="121" t="s">
        <v>55</v>
      </c>
      <c r="D34" s="38"/>
      <c r="E34" s="36"/>
      <c r="G34" s="2"/>
      <c r="H34" s="4" t="s">
        <v>56</v>
      </c>
      <c r="I34" s="2"/>
      <c r="J34" s="2"/>
      <c r="K34" s="2"/>
      <c r="L34" s="2"/>
      <c r="M34" s="2"/>
      <c r="N34" s="2"/>
      <c r="O34" s="2"/>
      <c r="P34" s="2"/>
    </row>
    <row r="35" spans="1:16" s="3" customFormat="1" ht="31.5" customHeight="1" thickBot="1" x14ac:dyDescent="0.3">
      <c r="B35" s="456" t="s">
        <v>57</v>
      </c>
      <c r="C35" s="458"/>
      <c r="D35" s="38"/>
      <c r="E35" s="36"/>
      <c r="G35" s="2"/>
      <c r="H35" s="4" t="s">
        <v>58</v>
      </c>
      <c r="I35" s="2"/>
      <c r="J35" s="2"/>
      <c r="K35" s="2"/>
      <c r="L35" s="2"/>
      <c r="M35" s="2"/>
      <c r="N35" s="2"/>
      <c r="O35" s="2"/>
      <c r="P35" s="2"/>
    </row>
    <row r="36" spans="1:16" s="3" customFormat="1" x14ac:dyDescent="0.25">
      <c r="B36" s="117"/>
      <c r="C36" s="79" t="s">
        <v>59</v>
      </c>
      <c r="D36" s="10" t="s">
        <v>664</v>
      </c>
      <c r="E36" s="36"/>
      <c r="G36" s="2"/>
      <c r="H36" s="4" t="s">
        <v>60</v>
      </c>
      <c r="I36" s="2"/>
      <c r="J36" s="2"/>
      <c r="K36" s="2"/>
      <c r="L36" s="2"/>
      <c r="M36" s="2"/>
      <c r="N36" s="2"/>
      <c r="O36" s="2"/>
      <c r="P36" s="2"/>
    </row>
    <row r="37" spans="1:16" s="3" customFormat="1" x14ac:dyDescent="0.25">
      <c r="B37" s="117"/>
      <c r="C37" s="79" t="s">
        <v>61</v>
      </c>
      <c r="D37" s="239" t="s">
        <v>665</v>
      </c>
      <c r="E37" s="36"/>
      <c r="G37" s="2"/>
      <c r="H37" s="4" t="s">
        <v>62</v>
      </c>
      <c r="I37" s="2"/>
      <c r="J37" s="2"/>
      <c r="K37" s="2"/>
      <c r="L37" s="2"/>
      <c r="M37" s="2"/>
      <c r="N37" s="2"/>
      <c r="O37" s="2"/>
      <c r="P37" s="2"/>
    </row>
    <row r="38" spans="1:16" s="3" customFormat="1" ht="15.75" thickBot="1" x14ac:dyDescent="0.3">
      <c r="B38" s="117"/>
      <c r="C38" s="79" t="s">
        <v>63</v>
      </c>
      <c r="D38" s="11" t="s">
        <v>693</v>
      </c>
      <c r="E38" s="36"/>
      <c r="G38" s="2"/>
      <c r="H38" s="4" t="s">
        <v>64</v>
      </c>
      <c r="I38" s="2"/>
      <c r="J38" s="2"/>
      <c r="K38" s="2"/>
      <c r="L38" s="2"/>
      <c r="M38" s="2"/>
      <c r="N38" s="2"/>
      <c r="O38" s="2"/>
      <c r="P38" s="2"/>
    </row>
    <row r="39" spans="1:16" s="3" customFormat="1" ht="15" customHeight="1" thickBot="1" x14ac:dyDescent="0.3">
      <c r="B39" s="117"/>
      <c r="C39" s="75" t="s">
        <v>207</v>
      </c>
      <c r="D39" s="38"/>
      <c r="E39" s="36"/>
      <c r="G39" s="2"/>
      <c r="H39" s="4" t="s">
        <v>65</v>
      </c>
      <c r="I39" s="2"/>
      <c r="J39" s="2"/>
      <c r="K39" s="2"/>
      <c r="L39" s="2"/>
      <c r="M39" s="2"/>
      <c r="N39" s="2"/>
      <c r="O39" s="2"/>
      <c r="P39" s="2"/>
    </row>
    <row r="40" spans="1:16" s="3" customFormat="1" ht="15.75" thickBot="1" x14ac:dyDescent="0.3">
      <c r="B40" s="117"/>
      <c r="C40" s="79" t="s">
        <v>59</v>
      </c>
      <c r="D40" s="450" t="s">
        <v>694</v>
      </c>
      <c r="E40" s="453"/>
      <c r="F40" s="451"/>
      <c r="G40" s="2"/>
      <c r="H40" s="4" t="s">
        <v>66</v>
      </c>
      <c r="I40" s="2"/>
      <c r="J40" s="2"/>
      <c r="K40" s="2"/>
      <c r="L40" s="2"/>
      <c r="M40" s="2"/>
      <c r="N40" s="2"/>
      <c r="O40" s="2"/>
      <c r="P40" s="2"/>
    </row>
    <row r="41" spans="1:16" s="3" customFormat="1" ht="15.75" thickBot="1" x14ac:dyDescent="0.3">
      <c r="B41" s="117"/>
      <c r="C41" s="79" t="s">
        <v>61</v>
      </c>
      <c r="D41" s="296" t="s">
        <v>700</v>
      </c>
      <c r="E41" s="452"/>
      <c r="F41" s="451"/>
      <c r="G41" s="2"/>
      <c r="H41" s="4" t="s">
        <v>67</v>
      </c>
      <c r="I41" s="2"/>
      <c r="J41" s="2"/>
      <c r="K41" s="2"/>
      <c r="L41" s="2"/>
      <c r="M41" s="2"/>
      <c r="N41" s="2"/>
      <c r="O41" s="2"/>
      <c r="P41" s="2"/>
    </row>
    <row r="42" spans="1:16" s="3" customFormat="1" ht="15.75" thickBot="1" x14ac:dyDescent="0.3">
      <c r="B42" s="117"/>
      <c r="C42" s="79" t="s">
        <v>63</v>
      </c>
      <c r="D42" s="11" t="s">
        <v>693</v>
      </c>
      <c r="E42" s="36"/>
      <c r="G42" s="2"/>
      <c r="H42" s="4" t="s">
        <v>68</v>
      </c>
      <c r="I42" s="2"/>
      <c r="J42" s="2"/>
      <c r="K42" s="2"/>
      <c r="L42" s="2"/>
      <c r="M42" s="2"/>
      <c r="N42" s="2"/>
      <c r="O42" s="2"/>
      <c r="P42" s="2"/>
    </row>
    <row r="43" spans="1:16" s="3" customFormat="1" ht="15.75" thickBot="1" x14ac:dyDescent="0.3">
      <c r="B43" s="117"/>
      <c r="C43" s="75" t="s">
        <v>283</v>
      </c>
      <c r="D43" s="38"/>
      <c r="E43" s="36"/>
      <c r="G43" s="2"/>
      <c r="H43" s="4" t="s">
        <v>69</v>
      </c>
      <c r="I43" s="2"/>
      <c r="J43" s="2"/>
      <c r="K43" s="2"/>
      <c r="L43" s="2"/>
      <c r="M43" s="2"/>
      <c r="N43" s="2"/>
      <c r="O43" s="2"/>
      <c r="P43" s="2"/>
    </row>
    <row r="44" spans="1:16" s="3" customFormat="1" x14ac:dyDescent="0.25">
      <c r="B44" s="117"/>
      <c r="C44" s="79" t="s">
        <v>59</v>
      </c>
      <c r="D44" s="10" t="s">
        <v>666</v>
      </c>
      <c r="E44" s="36"/>
      <c r="G44" s="2"/>
      <c r="H44" s="4" t="s">
        <v>70</v>
      </c>
      <c r="I44" s="2"/>
      <c r="J44" s="2"/>
      <c r="K44" s="2"/>
      <c r="L44" s="2"/>
      <c r="M44" s="2"/>
      <c r="N44" s="2"/>
      <c r="O44" s="2"/>
      <c r="P44" s="2"/>
    </row>
    <row r="45" spans="1:16" s="3" customFormat="1" x14ac:dyDescent="0.25">
      <c r="B45" s="117"/>
      <c r="C45" s="79" t="s">
        <v>61</v>
      </c>
      <c r="D45" s="240" t="s">
        <v>667</v>
      </c>
      <c r="E45" s="36"/>
      <c r="G45" s="2"/>
      <c r="H45" s="4" t="s">
        <v>71</v>
      </c>
      <c r="I45" s="2"/>
      <c r="J45" s="2"/>
      <c r="K45" s="2"/>
      <c r="L45" s="2"/>
      <c r="M45" s="2"/>
      <c r="N45" s="2"/>
      <c r="O45" s="2"/>
      <c r="P45" s="2"/>
    </row>
    <row r="46" spans="1:16" ht="15.75" thickBot="1" x14ac:dyDescent="0.3">
      <c r="A46" s="3"/>
      <c r="B46" s="117"/>
      <c r="C46" s="79" t="s">
        <v>63</v>
      </c>
      <c r="D46" s="11" t="s">
        <v>693</v>
      </c>
      <c r="E46" s="36"/>
      <c r="H46" s="4" t="s">
        <v>72</v>
      </c>
    </row>
    <row r="47" spans="1:16" ht="15.75" thickBot="1" x14ac:dyDescent="0.3">
      <c r="B47" s="117"/>
      <c r="C47" s="75" t="s">
        <v>206</v>
      </c>
      <c r="D47" s="38"/>
      <c r="E47" s="36"/>
      <c r="H47" s="4" t="s">
        <v>73</v>
      </c>
    </row>
    <row r="48" spans="1:16" x14ac:dyDescent="0.25">
      <c r="B48" s="117"/>
      <c r="C48" s="79" t="s">
        <v>59</v>
      </c>
      <c r="D48" s="10" t="s">
        <v>668</v>
      </c>
      <c r="E48" s="36"/>
      <c r="H48" s="4" t="s">
        <v>74</v>
      </c>
    </row>
    <row r="49" spans="2:8" x14ac:dyDescent="0.25">
      <c r="B49" s="117"/>
      <c r="C49" s="79" t="s">
        <v>61</v>
      </c>
      <c r="D49" s="240" t="s">
        <v>669</v>
      </c>
      <c r="E49" s="36"/>
      <c r="H49" s="4" t="s">
        <v>75</v>
      </c>
    </row>
    <row r="50" spans="2:8" ht="15.75" thickBot="1" x14ac:dyDescent="0.3">
      <c r="B50" s="117"/>
      <c r="C50" s="79" t="s">
        <v>63</v>
      </c>
      <c r="D50" s="241" t="str">
        <f>D46</f>
        <v>March 2017</v>
      </c>
      <c r="E50" s="36"/>
      <c r="H50" s="4" t="s">
        <v>76</v>
      </c>
    </row>
    <row r="51" spans="2:8" ht="15.75" thickBot="1" x14ac:dyDescent="0.3">
      <c r="B51" s="117"/>
      <c r="C51" s="75" t="s">
        <v>206</v>
      </c>
      <c r="D51" s="38"/>
      <c r="E51" s="36"/>
      <c r="H51" s="4" t="s">
        <v>77</v>
      </c>
    </row>
    <row r="52" spans="2:8" x14ac:dyDescent="0.25">
      <c r="B52" s="117"/>
      <c r="C52" s="79" t="s">
        <v>59</v>
      </c>
      <c r="D52" s="10" t="s">
        <v>900</v>
      </c>
      <c r="E52" s="36"/>
      <c r="H52" s="4" t="s">
        <v>78</v>
      </c>
    </row>
    <row r="53" spans="2:8" x14ac:dyDescent="0.25">
      <c r="B53" s="117"/>
      <c r="C53" s="79" t="s">
        <v>61</v>
      </c>
      <c r="D53" s="9"/>
      <c r="E53" s="36"/>
      <c r="H53" s="4" t="s">
        <v>79</v>
      </c>
    </row>
    <row r="54" spans="2:8" ht="15.75" thickBot="1" x14ac:dyDescent="0.3">
      <c r="B54" s="117"/>
      <c r="C54" s="79" t="s">
        <v>63</v>
      </c>
      <c r="D54" s="11"/>
      <c r="E54" s="36"/>
      <c r="H54" s="4" t="s">
        <v>80</v>
      </c>
    </row>
    <row r="55" spans="2:8" ht="15.75" thickBot="1" x14ac:dyDescent="0.3">
      <c r="B55" s="117"/>
      <c r="C55" s="75" t="s">
        <v>206</v>
      </c>
      <c r="D55" s="38"/>
      <c r="E55" s="36"/>
      <c r="H55" s="4" t="s">
        <v>81</v>
      </c>
    </row>
    <row r="56" spans="2:8" x14ac:dyDescent="0.25">
      <c r="B56" s="117"/>
      <c r="C56" s="79" t="s">
        <v>59</v>
      </c>
      <c r="D56" s="10"/>
      <c r="E56" s="36"/>
      <c r="H56" s="4" t="s">
        <v>82</v>
      </c>
    </row>
    <row r="57" spans="2:8" x14ac:dyDescent="0.25">
      <c r="B57" s="117"/>
      <c r="C57" s="79" t="s">
        <v>61</v>
      </c>
      <c r="D57" s="9"/>
      <c r="E57" s="36"/>
      <c r="H57" s="4" t="s">
        <v>83</v>
      </c>
    </row>
    <row r="58" spans="2:8" ht="15.75" thickBot="1" x14ac:dyDescent="0.3">
      <c r="B58" s="117"/>
      <c r="C58" s="79" t="s">
        <v>63</v>
      </c>
      <c r="D58" s="11"/>
      <c r="E58" s="36"/>
      <c r="H58" s="4" t="s">
        <v>84</v>
      </c>
    </row>
    <row r="59" spans="2:8" ht="15.75" thickBot="1" x14ac:dyDescent="0.3">
      <c r="B59" s="122"/>
      <c r="C59" s="123"/>
      <c r="D59" s="80"/>
      <c r="E59" s="48"/>
      <c r="H59" s="4" t="s">
        <v>85</v>
      </c>
    </row>
    <row r="60" spans="2:8" x14ac:dyDescent="0.25">
      <c r="H60" s="4" t="s">
        <v>86</v>
      </c>
    </row>
    <row r="61" spans="2:8" x14ac:dyDescent="0.25">
      <c r="H61" s="4" t="s">
        <v>87</v>
      </c>
    </row>
    <row r="62" spans="2:8" x14ac:dyDescent="0.25">
      <c r="H62" s="4" t="s">
        <v>88</v>
      </c>
    </row>
    <row r="63" spans="2:8" x14ac:dyDescent="0.25">
      <c r="H63" s="4" t="s">
        <v>89</v>
      </c>
    </row>
    <row r="64" spans="2:8" x14ac:dyDescent="0.25">
      <c r="H64" s="4" t="s">
        <v>90</v>
      </c>
    </row>
    <row r="65" spans="8:8" x14ac:dyDescent="0.25">
      <c r="H65" s="4" t="s">
        <v>91</v>
      </c>
    </row>
    <row r="66" spans="8:8" x14ac:dyDescent="0.25">
      <c r="H66" s="4" t="s">
        <v>92</v>
      </c>
    </row>
    <row r="67" spans="8:8" x14ac:dyDescent="0.25">
      <c r="H67" s="4" t="s">
        <v>93</v>
      </c>
    </row>
    <row r="68" spans="8:8" x14ac:dyDescent="0.25">
      <c r="H68" s="4" t="s">
        <v>94</v>
      </c>
    </row>
    <row r="69" spans="8:8" x14ac:dyDescent="0.25">
      <c r="H69" s="4" t="s">
        <v>95</v>
      </c>
    </row>
    <row r="70" spans="8:8" x14ac:dyDescent="0.25">
      <c r="H70" s="4" t="s">
        <v>96</v>
      </c>
    </row>
    <row r="71" spans="8:8" x14ac:dyDescent="0.25">
      <c r="H71" s="4" t="s">
        <v>97</v>
      </c>
    </row>
    <row r="72" spans="8:8" x14ac:dyDescent="0.25">
      <c r="H72" s="4" t="s">
        <v>98</v>
      </c>
    </row>
    <row r="73" spans="8:8" x14ac:dyDescent="0.25">
      <c r="H73" s="4" t="s">
        <v>99</v>
      </c>
    </row>
    <row r="74" spans="8:8" x14ac:dyDescent="0.25">
      <c r="H74" s="4" t="s">
        <v>100</v>
      </c>
    </row>
    <row r="75" spans="8:8" x14ac:dyDescent="0.25">
      <c r="H75" s="4" t="s">
        <v>101</v>
      </c>
    </row>
    <row r="76" spans="8:8" x14ac:dyDescent="0.25">
      <c r="H76" s="4" t="s">
        <v>102</v>
      </c>
    </row>
    <row r="77" spans="8:8" x14ac:dyDescent="0.25">
      <c r="H77" s="4" t="s">
        <v>103</v>
      </c>
    </row>
    <row r="78" spans="8:8" x14ac:dyDescent="0.25">
      <c r="H78" s="4" t="s">
        <v>104</v>
      </c>
    </row>
    <row r="79" spans="8:8" x14ac:dyDescent="0.25">
      <c r="H79" s="4" t="s">
        <v>105</v>
      </c>
    </row>
    <row r="80" spans="8:8" x14ac:dyDescent="0.25">
      <c r="H80" s="4" t="s">
        <v>106</v>
      </c>
    </row>
    <row r="81" spans="8:8" x14ac:dyDescent="0.25">
      <c r="H81" s="4" t="s">
        <v>107</v>
      </c>
    </row>
    <row r="82" spans="8:8" x14ac:dyDescent="0.25">
      <c r="H82" s="4" t="s">
        <v>108</v>
      </c>
    </row>
    <row r="83" spans="8:8" x14ac:dyDescent="0.25">
      <c r="H83" s="4" t="s">
        <v>109</v>
      </c>
    </row>
    <row r="84" spans="8:8" x14ac:dyDescent="0.25">
      <c r="H84" s="4" t="s">
        <v>110</v>
      </c>
    </row>
    <row r="85" spans="8:8" x14ac:dyDescent="0.25">
      <c r="H85" s="4" t="s">
        <v>111</v>
      </c>
    </row>
    <row r="86" spans="8:8" x14ac:dyDescent="0.25">
      <c r="H86" s="4" t="s">
        <v>112</v>
      </c>
    </row>
    <row r="87" spans="8:8" x14ac:dyDescent="0.25">
      <c r="H87" s="4" t="s">
        <v>113</v>
      </c>
    </row>
    <row r="88" spans="8:8" x14ac:dyDescent="0.25">
      <c r="H88" s="4" t="s">
        <v>114</v>
      </c>
    </row>
    <row r="89" spans="8:8" x14ac:dyDescent="0.25">
      <c r="H89" s="4" t="s">
        <v>115</v>
      </c>
    </row>
    <row r="90" spans="8:8" x14ac:dyDescent="0.25">
      <c r="H90" s="4" t="s">
        <v>116</v>
      </c>
    </row>
    <row r="91" spans="8:8" x14ac:dyDescent="0.25">
      <c r="H91" s="4" t="s">
        <v>117</v>
      </c>
    </row>
    <row r="92" spans="8:8" x14ac:dyDescent="0.25">
      <c r="H92" s="4" t="s">
        <v>118</v>
      </c>
    </row>
    <row r="93" spans="8:8" x14ac:dyDescent="0.25">
      <c r="H93" s="4" t="s">
        <v>119</v>
      </c>
    </row>
    <row r="94" spans="8:8" x14ac:dyDescent="0.25">
      <c r="H94" s="4" t="s">
        <v>120</v>
      </c>
    </row>
    <row r="95" spans="8:8" x14ac:dyDescent="0.25">
      <c r="H95" s="4" t="s">
        <v>121</v>
      </c>
    </row>
    <row r="96" spans="8:8" x14ac:dyDescent="0.25">
      <c r="H96" s="4" t="s">
        <v>122</v>
      </c>
    </row>
    <row r="97" spans="8:8" x14ac:dyDescent="0.25">
      <c r="H97" s="4" t="s">
        <v>123</v>
      </c>
    </row>
    <row r="98" spans="8:8" x14ac:dyDescent="0.25">
      <c r="H98" s="4" t="s">
        <v>124</v>
      </c>
    </row>
    <row r="99" spans="8:8" x14ac:dyDescent="0.25">
      <c r="H99" s="4" t="s">
        <v>125</v>
      </c>
    </row>
    <row r="100" spans="8:8" x14ac:dyDescent="0.25">
      <c r="H100" s="4" t="s">
        <v>126</v>
      </c>
    </row>
    <row r="101" spans="8:8" x14ac:dyDescent="0.25">
      <c r="H101" s="4" t="s">
        <v>127</v>
      </c>
    </row>
    <row r="102" spans="8:8" x14ac:dyDescent="0.25">
      <c r="H102" s="4" t="s">
        <v>128</v>
      </c>
    </row>
    <row r="103" spans="8:8" x14ac:dyDescent="0.25">
      <c r="H103" s="4" t="s">
        <v>129</v>
      </c>
    </row>
    <row r="104" spans="8:8" x14ac:dyDescent="0.25">
      <c r="H104" s="4" t="s">
        <v>130</v>
      </c>
    </row>
    <row r="105" spans="8:8" x14ac:dyDescent="0.25">
      <c r="H105" s="4" t="s">
        <v>131</v>
      </c>
    </row>
    <row r="106" spans="8:8" x14ac:dyDescent="0.25">
      <c r="H106" s="4" t="s">
        <v>132</v>
      </c>
    </row>
    <row r="107" spans="8:8" x14ac:dyDescent="0.25">
      <c r="H107" s="4" t="s">
        <v>133</v>
      </c>
    </row>
    <row r="108" spans="8:8" x14ac:dyDescent="0.25">
      <c r="H108" s="4" t="s">
        <v>134</v>
      </c>
    </row>
    <row r="109" spans="8:8" x14ac:dyDescent="0.25">
      <c r="H109" s="4" t="s">
        <v>135</v>
      </c>
    </row>
    <row r="110" spans="8:8" x14ac:dyDescent="0.25">
      <c r="H110" s="4" t="s">
        <v>136</v>
      </c>
    </row>
    <row r="111" spans="8:8" x14ac:dyDescent="0.25">
      <c r="H111" s="4" t="s">
        <v>137</v>
      </c>
    </row>
    <row r="112" spans="8:8" x14ac:dyDescent="0.25">
      <c r="H112" s="4" t="s">
        <v>138</v>
      </c>
    </row>
    <row r="113" spans="8:8" x14ac:dyDescent="0.25">
      <c r="H113" s="4" t="s">
        <v>139</v>
      </c>
    </row>
    <row r="114" spans="8:8" x14ac:dyDescent="0.25">
      <c r="H114" s="4" t="s">
        <v>140</v>
      </c>
    </row>
    <row r="115" spans="8:8" x14ac:dyDescent="0.25">
      <c r="H115" s="4" t="s">
        <v>141</v>
      </c>
    </row>
    <row r="116" spans="8:8" x14ac:dyDescent="0.25">
      <c r="H116" s="4" t="s">
        <v>142</v>
      </c>
    </row>
    <row r="117" spans="8:8" x14ac:dyDescent="0.25">
      <c r="H117" s="4" t="s">
        <v>143</v>
      </c>
    </row>
    <row r="118" spans="8:8" x14ac:dyDescent="0.25">
      <c r="H118" s="4" t="s">
        <v>144</v>
      </c>
    </row>
    <row r="119" spans="8:8" x14ac:dyDescent="0.25">
      <c r="H119" s="4" t="s">
        <v>145</v>
      </c>
    </row>
    <row r="120" spans="8:8" x14ac:dyDescent="0.25">
      <c r="H120" s="4" t="s">
        <v>146</v>
      </c>
    </row>
    <row r="121" spans="8:8" x14ac:dyDescent="0.25">
      <c r="H121" s="4" t="s">
        <v>147</v>
      </c>
    </row>
    <row r="122" spans="8:8" x14ac:dyDescent="0.25">
      <c r="H122" s="4" t="s">
        <v>148</v>
      </c>
    </row>
    <row r="123" spans="8:8" x14ac:dyDescent="0.25">
      <c r="H123" s="4" t="s">
        <v>149</v>
      </c>
    </row>
    <row r="124" spans="8:8" x14ac:dyDescent="0.25">
      <c r="H124" s="4" t="s">
        <v>150</v>
      </c>
    </row>
    <row r="125" spans="8:8" x14ac:dyDescent="0.25">
      <c r="H125" s="4" t="s">
        <v>151</v>
      </c>
    </row>
    <row r="126" spans="8:8" x14ac:dyDescent="0.25">
      <c r="H126" s="4" t="s">
        <v>152</v>
      </c>
    </row>
    <row r="127" spans="8:8" x14ac:dyDescent="0.25">
      <c r="H127" s="4" t="s">
        <v>153</v>
      </c>
    </row>
    <row r="128" spans="8:8" x14ac:dyDescent="0.25">
      <c r="H128" s="4" t="s">
        <v>154</v>
      </c>
    </row>
    <row r="129" spans="8:8" x14ac:dyDescent="0.25">
      <c r="H129" s="4" t="s">
        <v>155</v>
      </c>
    </row>
    <row r="130" spans="8:8" x14ac:dyDescent="0.25">
      <c r="H130" s="4" t="s">
        <v>156</v>
      </c>
    </row>
    <row r="131" spans="8:8" x14ac:dyDescent="0.25">
      <c r="H131" s="4" t="s">
        <v>157</v>
      </c>
    </row>
    <row r="132" spans="8:8" x14ac:dyDescent="0.25">
      <c r="H132" s="4" t="s">
        <v>158</v>
      </c>
    </row>
    <row r="133" spans="8:8" x14ac:dyDescent="0.25">
      <c r="H133" s="4" t="s">
        <v>159</v>
      </c>
    </row>
    <row r="134" spans="8:8" x14ac:dyDescent="0.25">
      <c r="H134" s="4" t="s">
        <v>160</v>
      </c>
    </row>
    <row r="135" spans="8:8" x14ac:dyDescent="0.25">
      <c r="H135" s="4" t="s">
        <v>161</v>
      </c>
    </row>
    <row r="136" spans="8:8" x14ac:dyDescent="0.25">
      <c r="H136" s="4" t="s">
        <v>162</v>
      </c>
    </row>
    <row r="137" spans="8:8" x14ac:dyDescent="0.25">
      <c r="H137" s="4" t="s">
        <v>163</v>
      </c>
    </row>
    <row r="138" spans="8:8" x14ac:dyDescent="0.25">
      <c r="H138" s="4" t="s">
        <v>164</v>
      </c>
    </row>
    <row r="139" spans="8:8" x14ac:dyDescent="0.25">
      <c r="H139" s="4" t="s">
        <v>165</v>
      </c>
    </row>
    <row r="140" spans="8:8" x14ac:dyDescent="0.25">
      <c r="H140" s="4" t="s">
        <v>166</v>
      </c>
    </row>
    <row r="141" spans="8:8" x14ac:dyDescent="0.25">
      <c r="H141" s="4" t="s">
        <v>167</v>
      </c>
    </row>
    <row r="142" spans="8:8" x14ac:dyDescent="0.25">
      <c r="H142" s="4" t="s">
        <v>168</v>
      </c>
    </row>
    <row r="143" spans="8:8" x14ac:dyDescent="0.25">
      <c r="H143" s="4" t="s">
        <v>169</v>
      </c>
    </row>
    <row r="144" spans="8:8" x14ac:dyDescent="0.25">
      <c r="H144" s="4" t="s">
        <v>170</v>
      </c>
    </row>
    <row r="145" spans="8:8" x14ac:dyDescent="0.25">
      <c r="H145" s="4" t="s">
        <v>171</v>
      </c>
    </row>
    <row r="146" spans="8:8" x14ac:dyDescent="0.25">
      <c r="H146" s="4" t="s">
        <v>172</v>
      </c>
    </row>
    <row r="147" spans="8:8" x14ac:dyDescent="0.25">
      <c r="H147" s="4" t="s">
        <v>173</v>
      </c>
    </row>
    <row r="148" spans="8:8" x14ac:dyDescent="0.25">
      <c r="H148" s="4" t="s">
        <v>174</v>
      </c>
    </row>
    <row r="149" spans="8:8" x14ac:dyDescent="0.25">
      <c r="H149" s="4" t="s">
        <v>175</v>
      </c>
    </row>
    <row r="150" spans="8:8" x14ac:dyDescent="0.25">
      <c r="H150" s="4" t="s">
        <v>176</v>
      </c>
    </row>
    <row r="151" spans="8:8" x14ac:dyDescent="0.25">
      <c r="H151" s="4" t="s">
        <v>177</v>
      </c>
    </row>
    <row r="152" spans="8:8" x14ac:dyDescent="0.25">
      <c r="H152" s="4" t="s">
        <v>178</v>
      </c>
    </row>
    <row r="153" spans="8:8" x14ac:dyDescent="0.25">
      <c r="H153" s="4" t="s">
        <v>179</v>
      </c>
    </row>
    <row r="154" spans="8:8" x14ac:dyDescent="0.25">
      <c r="H154" s="4" t="s">
        <v>180</v>
      </c>
    </row>
    <row r="155" spans="8:8" x14ac:dyDescent="0.25">
      <c r="H155" s="4" t="s">
        <v>181</v>
      </c>
    </row>
    <row r="156" spans="8:8" x14ac:dyDescent="0.25">
      <c r="H156" s="4" t="s">
        <v>182</v>
      </c>
    </row>
    <row r="157" spans="8:8" x14ac:dyDescent="0.25">
      <c r="H157" s="4" t="s">
        <v>183</v>
      </c>
    </row>
    <row r="158" spans="8:8" x14ac:dyDescent="0.25">
      <c r="H158" s="4" t="s">
        <v>184</v>
      </c>
    </row>
    <row r="159" spans="8:8" x14ac:dyDescent="0.25">
      <c r="H159" s="4" t="s">
        <v>185</v>
      </c>
    </row>
    <row r="160" spans="8:8" x14ac:dyDescent="0.25">
      <c r="H160" s="4" t="s">
        <v>186</v>
      </c>
    </row>
    <row r="161" spans="8:8" x14ac:dyDescent="0.25">
      <c r="H161" s="4" t="s">
        <v>187</v>
      </c>
    </row>
    <row r="162" spans="8:8" x14ac:dyDescent="0.25">
      <c r="H162" s="4" t="s">
        <v>188</v>
      </c>
    </row>
    <row r="163" spans="8:8" x14ac:dyDescent="0.25">
      <c r="H163" s="4" t="s">
        <v>189</v>
      </c>
    </row>
    <row r="164" spans="8:8" x14ac:dyDescent="0.25">
      <c r="H164" s="4" t="s">
        <v>190</v>
      </c>
    </row>
    <row r="165" spans="8:8" x14ac:dyDescent="0.25">
      <c r="H165" s="4" t="s">
        <v>191</v>
      </c>
    </row>
    <row r="166" spans="8:8" x14ac:dyDescent="0.25">
      <c r="H166" s="4" t="s">
        <v>192</v>
      </c>
    </row>
    <row r="167" spans="8:8" x14ac:dyDescent="0.25">
      <c r="H167" s="4" t="s">
        <v>193</v>
      </c>
    </row>
    <row r="168" spans="8:8" x14ac:dyDescent="0.25">
      <c r="H168" s="4" t="s">
        <v>194</v>
      </c>
    </row>
    <row r="169" spans="8:8" x14ac:dyDescent="0.25">
      <c r="H169" s="4" t="s">
        <v>195</v>
      </c>
    </row>
    <row r="170" spans="8:8" x14ac:dyDescent="0.25">
      <c r="H170" s="4" t="s">
        <v>196</v>
      </c>
    </row>
    <row r="171" spans="8:8" x14ac:dyDescent="0.25">
      <c r="H171" s="4" t="s">
        <v>197</v>
      </c>
    </row>
    <row r="172" spans="8:8" x14ac:dyDescent="0.25">
      <c r="H172" s="4" t="s">
        <v>198</v>
      </c>
    </row>
    <row r="173" spans="8:8" x14ac:dyDescent="0.25">
      <c r="H173" s="4" t="s">
        <v>199</v>
      </c>
    </row>
    <row r="174" spans="8:8" x14ac:dyDescent="0.25">
      <c r="H174" s="4" t="s">
        <v>200</v>
      </c>
    </row>
    <row r="175" spans="8:8" x14ac:dyDescent="0.25">
      <c r="H175" s="4" t="s">
        <v>201</v>
      </c>
    </row>
    <row r="176" spans="8:8" x14ac:dyDescent="0.25">
      <c r="H176" s="4" t="s">
        <v>202</v>
      </c>
    </row>
  </sheetData>
  <sheetProtection selectLockedCells="1" selectUnlockedCells="1"/>
  <customSheetViews>
    <customSheetView guid="{7B425271-EFA7-4C44-AE73-635E47895AE8}" scale="97" hiddenRows="1" hiddenColumns="1" topLeftCell="A33">
      <selection activeCell="D32" sqref="D32"/>
      <pageMargins left="0.7" right="0.7" top="0.75" bottom="0.75" header="0.3" footer="0.3"/>
      <pageSetup orientation="landscape" r:id="rId1"/>
    </customSheetView>
    <customSheetView guid="{E2F4CD7E-52FC-415A-A9A3-BE92284EBC59}" scale="97" hiddenRows="1" hiddenColumns="1" topLeftCell="A45">
      <selection activeCell="D32" sqref="D32"/>
      <pageMargins left="0.7" right="0.7" top="0.75" bottom="0.75" header="0.3" footer="0.3"/>
      <pageSetup orientation="landscape" r:id="rId2"/>
    </customSheetView>
    <customSheetView guid="{6915328C-4577-4529-87E4-CC89F584DA72}" hiddenRows="1" hiddenColumns="1">
      <selection activeCell="D31" sqref="D31"/>
      <pageMargins left="0.7" right="0.7" top="0.75" bottom="0.75" header="0.3" footer="0.3"/>
      <pageSetup orientation="landscape" r:id="rId3"/>
    </customSheetView>
    <customSheetView guid="{DB0F56AB-80BC-4A99-ABE2-38F1B9C6820C}" scale="96" hiddenRows="1" hiddenColumns="1" topLeftCell="A121">
      <selection activeCell="D31" sqref="D31"/>
      <pageMargins left="0.7" right="0.7" top="0.75" bottom="0.75" header="0.3" footer="0.3"/>
      <pageSetup orientation="landscape" r:id="rId4"/>
    </customSheetView>
    <customSheetView guid="{1BCE93D0-BE6B-4DA7-AFC6-24720BCF46BB}" scale="96" hiddenRows="1" hiddenColumns="1" topLeftCell="A63">
      <selection activeCell="D5" sqref="D5"/>
      <pageMargins left="0.7" right="0.7" top="0.75" bottom="0.75" header="0.3" footer="0.3"/>
      <pageSetup orientation="landscape" r:id="rId5"/>
    </customSheetView>
    <customSheetView guid="{05ECDF38-F78F-4CAF-8500-6895D78ACEB2}" scale="94" hiddenRows="1" hiddenColumns="1" topLeftCell="A40">
      <selection activeCell="D48" sqref="D48"/>
      <pageMargins left="0.7" right="0.7" top="0.75" bottom="0.75" header="0.3" footer="0.3"/>
      <pageSetup orientation="landscape" r:id="rId6"/>
    </customSheetView>
    <customSheetView guid="{E058BA81-772F-4FF7-8160-F6986B293078}" hiddenRows="1" hiddenColumns="1" topLeftCell="A21">
      <selection activeCell="D31" sqref="D31"/>
      <pageMargins left="0.7" right="0.7" top="0.75" bottom="0.75" header="0.3" footer="0.3"/>
      <pageSetup orientation="landscape" r:id="rId7"/>
    </customSheetView>
    <customSheetView guid="{D88A83F3-0A4C-4703-B3E7-367418A9D062}" hiddenRows="1" hiddenColumns="1">
      <selection activeCell="D31" sqref="D31"/>
      <pageMargins left="0.7" right="0.7" top="0.75" bottom="0.75" header="0.3" footer="0.3"/>
      <pageSetup orientation="landscape" r:id="rId8"/>
    </customSheetView>
  </customSheetViews>
  <mergeCells count="8">
    <mergeCell ref="D23:D24"/>
    <mergeCell ref="B16:C16"/>
    <mergeCell ref="B27:C27"/>
    <mergeCell ref="B35:C35"/>
    <mergeCell ref="B26:C26"/>
    <mergeCell ref="B19:C19"/>
    <mergeCell ref="B23:C24"/>
    <mergeCell ref="B25:C25"/>
  </mergeCells>
  <dataValidations disablePrompts="1" count="5">
    <dataValidation type="list" allowBlank="1" showInputMessage="1" showErrorMessage="1" sqref="D65533">
      <formula1>$P$15:$P$26</formula1>
    </dataValidation>
    <dataValidation type="list" allowBlank="1" showInputMessage="1" showErrorMessage="1" sqref="IV65531">
      <formula1>$K$15:$K$19</formula1>
    </dataValidation>
    <dataValidation type="list" allowBlank="1" showInputMessage="1" showErrorMessage="1" sqref="D65532">
      <formula1>$O$15:$O$26</formula1>
    </dataValidation>
    <dataValidation type="list" allowBlank="1" showInputMessage="1" showErrorMessage="1" sqref="IV65524 D65524">
      <formula1>$I$15:$I$17</formula1>
    </dataValidation>
    <dataValidation type="list" allowBlank="1" showInputMessage="1" showErrorMessage="1" sqref="IV65525:IV65529 D65525:D65529">
      <formula1>$H$15:$H$176</formula1>
    </dataValidation>
  </dataValidations>
  <hyperlinks>
    <hyperlink ref="D32" r:id="rId9"/>
    <hyperlink ref="D37" r:id="rId10"/>
    <hyperlink ref="D45" r:id="rId11"/>
    <hyperlink ref="D49" r:id="rId12"/>
  </hyperlinks>
  <pageMargins left="0.7" right="0.7" top="0.75" bottom="0.75" header="0.3" footer="0.3"/>
  <pageSetup orientation="landscape" r:id="rId13"/>
  <drawing r:id="rId1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62"/>
  <sheetViews>
    <sheetView zoomScale="77" zoomScaleNormal="77" workbookViewId="0">
      <selection activeCell="M33" sqref="M33"/>
    </sheetView>
  </sheetViews>
  <sheetFormatPr defaultColWidth="9.140625" defaultRowHeight="15" x14ac:dyDescent="0.25"/>
  <cols>
    <col min="1" max="1" width="1.42578125" style="13" customWidth="1"/>
    <col min="2" max="2" width="1.5703125" style="12" customWidth="1"/>
    <col min="3" max="3" width="10.28515625" style="12" customWidth="1"/>
    <col min="4" max="4" width="21" style="12" customWidth="1"/>
    <col min="5" max="5" width="27.5703125" style="13" customWidth="1"/>
    <col min="6" max="6" width="39" style="13" customWidth="1"/>
    <col min="7" max="7" width="35.5703125" style="13" customWidth="1"/>
    <col min="8" max="8" width="13.5703125" style="13" customWidth="1"/>
    <col min="9" max="9" width="1.140625" style="13" customWidth="1"/>
    <col min="10" max="10" width="1.42578125" style="13" customWidth="1"/>
    <col min="11" max="11" width="12.85546875" style="13" bestFit="1" customWidth="1"/>
    <col min="12" max="14" width="18.140625" style="13" customWidth="1"/>
    <col min="15" max="15" width="18.28515625" style="13" customWidth="1"/>
    <col min="16" max="16" width="9.28515625" style="13" customWidth="1"/>
    <col min="17" max="16384" width="9.140625" style="13"/>
  </cols>
  <sheetData>
    <row r="1" spans="2:16" ht="15.75" thickBot="1" x14ac:dyDescent="0.3"/>
    <row r="2" spans="2:16" ht="15.75" thickBot="1" x14ac:dyDescent="0.3">
      <c r="B2" s="58"/>
      <c r="C2" s="59"/>
      <c r="D2" s="59"/>
      <c r="E2" s="60"/>
      <c r="F2" s="60"/>
      <c r="G2" s="60"/>
      <c r="H2" s="60"/>
      <c r="I2" s="61"/>
    </row>
    <row r="3" spans="2:16" ht="21" thickBot="1" x14ac:dyDescent="0.35">
      <c r="B3" s="62"/>
      <c r="C3" s="467" t="s">
        <v>675</v>
      </c>
      <c r="D3" s="468"/>
      <c r="E3" s="468"/>
      <c r="F3" s="468"/>
      <c r="G3" s="468"/>
      <c r="H3" s="469"/>
      <c r="I3" s="63"/>
    </row>
    <row r="4" spans="2:16" x14ac:dyDescent="0.25">
      <c r="B4" s="475"/>
      <c r="C4" s="476"/>
      <c r="D4" s="476"/>
      <c r="E4" s="476"/>
      <c r="F4" s="476"/>
      <c r="G4" s="362"/>
      <c r="H4" s="65"/>
      <c r="I4" s="63"/>
    </row>
    <row r="5" spans="2:16" x14ac:dyDescent="0.25">
      <c r="B5" s="64"/>
      <c r="C5" s="474"/>
      <c r="D5" s="474"/>
      <c r="E5" s="474"/>
      <c r="F5" s="474"/>
      <c r="G5" s="361"/>
      <c r="H5" s="65"/>
      <c r="I5" s="63"/>
    </row>
    <row r="6" spans="2:16" x14ac:dyDescent="0.25">
      <c r="B6" s="64"/>
      <c r="C6" s="37"/>
      <c r="D6" s="42"/>
      <c r="E6" s="38"/>
      <c r="F6" s="65"/>
      <c r="G6" s="65"/>
      <c r="H6" s="65"/>
      <c r="I6" s="63"/>
    </row>
    <row r="7" spans="2:16" x14ac:dyDescent="0.25">
      <c r="B7" s="64"/>
      <c r="C7" s="464" t="s">
        <v>239</v>
      </c>
      <c r="D7" s="464"/>
      <c r="E7" s="39"/>
      <c r="F7" s="65"/>
      <c r="G7" s="65"/>
      <c r="H7" s="65"/>
      <c r="I7" s="63"/>
    </row>
    <row r="8" spans="2:16" ht="27.75" customHeight="1" thickBot="1" x14ac:dyDescent="0.3">
      <c r="B8" s="64"/>
      <c r="C8" s="463" t="s">
        <v>253</v>
      </c>
      <c r="D8" s="463"/>
      <c r="E8" s="463"/>
      <c r="F8" s="463"/>
      <c r="G8" s="359"/>
      <c r="H8" s="65"/>
      <c r="I8" s="63"/>
    </row>
    <row r="9" spans="2:16" ht="50.1" customHeight="1" thickBot="1" x14ac:dyDescent="0.3">
      <c r="B9" s="64"/>
      <c r="C9" s="471" t="s">
        <v>676</v>
      </c>
      <c r="D9" s="471"/>
      <c r="E9" s="480">
        <v>797763</v>
      </c>
      <c r="F9" s="481"/>
      <c r="G9" s="65"/>
      <c r="H9" s="65"/>
      <c r="I9" s="63"/>
      <c r="L9" s="263"/>
    </row>
    <row r="10" spans="2:16" ht="198" customHeight="1" thickBot="1" x14ac:dyDescent="0.3">
      <c r="B10" s="64"/>
      <c r="C10" s="464" t="s">
        <v>240</v>
      </c>
      <c r="D10" s="464"/>
      <c r="E10" s="461" t="s">
        <v>873</v>
      </c>
      <c r="F10" s="462"/>
      <c r="G10" s="65"/>
      <c r="H10" s="65"/>
      <c r="I10" s="63"/>
    </row>
    <row r="11" spans="2:16" ht="15.75" thickBot="1" x14ac:dyDescent="0.3">
      <c r="B11" s="64"/>
      <c r="C11" s="42"/>
      <c r="D11" s="42"/>
      <c r="E11" s="65"/>
      <c r="F11" s="65"/>
      <c r="G11" s="65"/>
      <c r="H11" s="65"/>
      <c r="I11" s="63"/>
    </row>
    <row r="12" spans="2:16" ht="18.75" customHeight="1" thickBot="1" x14ac:dyDescent="0.3">
      <c r="B12" s="64"/>
      <c r="C12" s="464" t="s">
        <v>319</v>
      </c>
      <c r="D12" s="464"/>
      <c r="E12" s="478"/>
      <c r="F12" s="479"/>
      <c r="G12" s="65"/>
      <c r="H12" s="65"/>
      <c r="I12" s="63"/>
      <c r="L12" s="264"/>
    </row>
    <row r="13" spans="2:16" ht="15" customHeight="1" x14ac:dyDescent="0.25">
      <c r="B13" s="64"/>
      <c r="C13" s="477" t="s">
        <v>318</v>
      </c>
      <c r="D13" s="477"/>
      <c r="E13" s="477"/>
      <c r="F13" s="477"/>
      <c r="G13" s="363"/>
      <c r="H13" s="65"/>
      <c r="I13" s="63"/>
      <c r="L13" s="264"/>
    </row>
    <row r="14" spans="2:16" ht="15" customHeight="1" x14ac:dyDescent="0.25">
      <c r="B14" s="64"/>
      <c r="C14" s="135"/>
      <c r="D14" s="135"/>
      <c r="E14" s="135"/>
      <c r="F14" s="135"/>
      <c r="G14" s="367"/>
      <c r="H14" s="65"/>
      <c r="I14" s="63"/>
    </row>
    <row r="15" spans="2:16" ht="15.75" thickBot="1" x14ac:dyDescent="0.3">
      <c r="B15" s="64"/>
      <c r="C15" s="464" t="s">
        <v>217</v>
      </c>
      <c r="D15" s="464"/>
      <c r="E15" s="65"/>
      <c r="F15" s="65"/>
      <c r="G15" s="65"/>
      <c r="H15" s="65"/>
      <c r="I15" s="63"/>
      <c r="K15" s="14"/>
      <c r="L15" s="14"/>
      <c r="M15" s="14"/>
      <c r="N15" s="14"/>
      <c r="O15" s="14"/>
      <c r="P15" s="14"/>
    </row>
    <row r="16" spans="2:16" ht="50.1" customHeight="1" thickBot="1" x14ac:dyDescent="0.3">
      <c r="B16" s="64"/>
      <c r="C16" s="464" t="s">
        <v>299</v>
      </c>
      <c r="D16" s="464"/>
      <c r="E16" s="126" t="s">
        <v>218</v>
      </c>
      <c r="F16" s="127" t="s">
        <v>772</v>
      </c>
      <c r="G16" s="127" t="s">
        <v>773</v>
      </c>
      <c r="H16" s="127" t="s">
        <v>774</v>
      </c>
      <c r="I16" s="63"/>
      <c r="K16" s="14"/>
      <c r="L16" s="15"/>
      <c r="M16" s="15"/>
      <c r="N16" s="15"/>
      <c r="O16" s="15"/>
      <c r="P16" s="14"/>
    </row>
    <row r="17" spans="2:16" ht="90.75" thickBot="1" x14ac:dyDescent="0.3">
      <c r="B17" s="64"/>
      <c r="C17" s="42"/>
      <c r="D17" s="42"/>
      <c r="E17" s="24" t="s">
        <v>775</v>
      </c>
      <c r="F17" s="415">
        <v>198143.03</v>
      </c>
      <c r="G17" s="368">
        <v>532234</v>
      </c>
      <c r="H17" s="368">
        <f t="shared" ref="H17:H24" si="0">G17-F17</f>
        <v>334090.96999999997</v>
      </c>
      <c r="I17" s="63"/>
      <c r="K17" s="449"/>
      <c r="L17" s="265"/>
      <c r="M17" s="265"/>
      <c r="N17" s="265"/>
      <c r="O17" s="16"/>
      <c r="P17" s="14"/>
    </row>
    <row r="18" spans="2:16" ht="120.75" thickBot="1" x14ac:dyDescent="0.3">
      <c r="B18" s="64"/>
      <c r="C18" s="42"/>
      <c r="D18" s="42"/>
      <c r="E18" s="17" t="s">
        <v>776</v>
      </c>
      <c r="F18" s="416">
        <v>399787.54</v>
      </c>
      <c r="G18" s="368">
        <v>920766</v>
      </c>
      <c r="H18" s="413">
        <f t="shared" si="0"/>
        <v>520978.46</v>
      </c>
      <c r="I18" s="63"/>
      <c r="K18" s="449"/>
      <c r="L18" s="265"/>
      <c r="M18" s="265"/>
      <c r="N18" s="265"/>
      <c r="O18" s="16"/>
      <c r="P18" s="14"/>
    </row>
    <row r="19" spans="2:16" ht="135.75" thickBot="1" x14ac:dyDescent="0.3">
      <c r="B19" s="64"/>
      <c r="C19" s="42"/>
      <c r="D19" s="42"/>
      <c r="E19" s="17" t="s">
        <v>777</v>
      </c>
      <c r="F19" s="417">
        <v>2677.64</v>
      </c>
      <c r="G19" s="368">
        <v>524100</v>
      </c>
      <c r="H19" s="368">
        <f t="shared" si="0"/>
        <v>521422.36</v>
      </c>
      <c r="I19" s="63"/>
      <c r="K19" s="449"/>
      <c r="L19" s="265"/>
      <c r="M19" s="265"/>
      <c r="N19" s="265"/>
      <c r="O19" s="16"/>
      <c r="P19" s="14"/>
    </row>
    <row r="20" spans="2:16" ht="105.75" thickBot="1" x14ac:dyDescent="0.3">
      <c r="B20" s="64"/>
      <c r="C20" s="42"/>
      <c r="D20" s="42"/>
      <c r="E20" s="17" t="s">
        <v>778</v>
      </c>
      <c r="F20" s="417">
        <v>35792.699999999997</v>
      </c>
      <c r="G20" s="368">
        <v>476454</v>
      </c>
      <c r="H20" s="368">
        <f t="shared" si="0"/>
        <v>440661.3</v>
      </c>
      <c r="I20" s="63"/>
      <c r="K20" s="449"/>
      <c r="L20" s="265"/>
      <c r="M20" s="265"/>
      <c r="N20" s="265"/>
      <c r="O20" s="16"/>
      <c r="P20" s="14"/>
    </row>
    <row r="21" spans="2:16" ht="75.75" thickBot="1" x14ac:dyDescent="0.3">
      <c r="B21" s="64"/>
      <c r="C21" s="42"/>
      <c r="D21" s="42"/>
      <c r="E21" s="17" t="s">
        <v>779</v>
      </c>
      <c r="F21" s="418"/>
      <c r="G21" s="369">
        <v>547446</v>
      </c>
      <c r="H21" s="369">
        <f t="shared" si="0"/>
        <v>547446</v>
      </c>
      <c r="I21" s="63"/>
      <c r="K21" s="449"/>
      <c r="L21" s="16"/>
      <c r="M21" s="16"/>
      <c r="N21" s="266"/>
      <c r="O21" s="16"/>
      <c r="P21" s="14"/>
    </row>
    <row r="22" spans="2:16" ht="90.75" thickBot="1" x14ac:dyDescent="0.3">
      <c r="B22" s="64"/>
      <c r="C22" s="42"/>
      <c r="D22" s="42"/>
      <c r="E22" s="17" t="s">
        <v>780</v>
      </c>
      <c r="F22" s="447">
        <v>6665.13</v>
      </c>
      <c r="G22" s="369">
        <v>109633</v>
      </c>
      <c r="H22" s="369">
        <f t="shared" si="0"/>
        <v>102967.87</v>
      </c>
      <c r="I22" s="63"/>
      <c r="K22" s="449"/>
      <c r="L22" s="265"/>
      <c r="M22" s="16"/>
      <c r="N22" s="265"/>
      <c r="O22" s="16"/>
      <c r="P22" s="14"/>
    </row>
    <row r="23" spans="2:16" ht="75.75" thickBot="1" x14ac:dyDescent="0.3">
      <c r="B23" s="64"/>
      <c r="C23" s="42"/>
      <c r="D23" s="42"/>
      <c r="E23" s="17" t="s">
        <v>781</v>
      </c>
      <c r="F23" s="448">
        <v>13885.69</v>
      </c>
      <c r="G23" s="414">
        <v>235771</v>
      </c>
      <c r="H23" s="369">
        <f t="shared" si="0"/>
        <v>221885.31</v>
      </c>
      <c r="I23" s="63"/>
      <c r="K23" s="449"/>
      <c r="L23" s="265"/>
      <c r="M23" s="16"/>
      <c r="N23" s="16"/>
      <c r="O23" s="16"/>
      <c r="P23" s="14"/>
    </row>
    <row r="24" spans="2:16" ht="75.75" thickBot="1" x14ac:dyDescent="0.3">
      <c r="B24" s="64"/>
      <c r="C24" s="42"/>
      <c r="D24" s="42"/>
      <c r="E24" s="17" t="s">
        <v>782</v>
      </c>
      <c r="F24" s="417"/>
      <c r="G24" s="369">
        <v>222096</v>
      </c>
      <c r="H24" s="369">
        <f t="shared" si="0"/>
        <v>222096</v>
      </c>
      <c r="I24" s="63"/>
      <c r="K24" s="449"/>
      <c r="L24" s="265"/>
      <c r="M24" s="16"/>
      <c r="N24" s="16"/>
      <c r="O24" s="16"/>
      <c r="P24" s="14"/>
    </row>
    <row r="25" spans="2:16" ht="15.75" thickBot="1" x14ac:dyDescent="0.3">
      <c r="B25" s="64"/>
      <c r="C25" s="42"/>
      <c r="D25" s="42"/>
      <c r="E25" s="17" t="s">
        <v>783</v>
      </c>
      <c r="F25" s="417">
        <v>140811.853</v>
      </c>
      <c r="G25" s="369">
        <v>339008</v>
      </c>
      <c r="H25" s="369">
        <f t="shared" ref="H25" si="1">G25-F25</f>
        <v>198196.147</v>
      </c>
      <c r="I25" s="63"/>
      <c r="K25" s="449"/>
      <c r="L25" s="267"/>
      <c r="M25" s="16"/>
      <c r="N25" s="16"/>
      <c r="O25" s="16"/>
      <c r="P25" s="14"/>
    </row>
    <row r="26" spans="2:16" ht="15.75" thickBot="1" x14ac:dyDescent="0.3">
      <c r="B26" s="64"/>
      <c r="C26" s="42"/>
      <c r="D26" s="42"/>
      <c r="E26" s="17"/>
      <c r="F26" s="418"/>
      <c r="G26" s="127"/>
      <c r="H26" s="127"/>
      <c r="I26" s="63"/>
      <c r="K26" s="449"/>
      <c r="L26" s="265"/>
      <c r="M26" s="16"/>
      <c r="N26" s="16"/>
      <c r="O26" s="16"/>
      <c r="P26" s="14"/>
    </row>
    <row r="27" spans="2:16" ht="15.75" thickBot="1" x14ac:dyDescent="0.3">
      <c r="B27" s="64"/>
      <c r="C27" s="42"/>
      <c r="D27" s="42"/>
      <c r="E27" s="124"/>
      <c r="F27" s="419"/>
      <c r="G27" s="127"/>
      <c r="H27" s="127"/>
      <c r="I27" s="63"/>
      <c r="K27" s="449"/>
      <c r="L27" s="16"/>
      <c r="M27" s="16"/>
      <c r="N27" s="16"/>
      <c r="O27" s="16"/>
      <c r="P27" s="14"/>
    </row>
    <row r="28" spans="2:16" ht="15.75" thickBot="1" x14ac:dyDescent="0.3">
      <c r="B28" s="64"/>
      <c r="C28" s="42"/>
      <c r="D28" s="42"/>
      <c r="E28" s="125" t="s">
        <v>286</v>
      </c>
      <c r="F28" s="420">
        <f>SUM(F17:F27)</f>
        <v>797763.58299999987</v>
      </c>
      <c r="G28" s="258">
        <f>SUM(G17:G27)</f>
        <v>3907508</v>
      </c>
      <c r="H28" s="258">
        <f t="shared" ref="H28" si="2">SUM(H17:H27)</f>
        <v>3109744.4169999999</v>
      </c>
      <c r="I28" s="63"/>
      <c r="K28" s="449"/>
      <c r="L28" s="16"/>
      <c r="M28" s="16"/>
      <c r="N28" s="16"/>
      <c r="O28" s="16"/>
      <c r="P28" s="14"/>
    </row>
    <row r="29" spans="2:16" x14ac:dyDescent="0.25">
      <c r="B29" s="64"/>
      <c r="C29" s="42"/>
      <c r="D29" s="42"/>
      <c r="E29" s="65"/>
      <c r="F29" s="65"/>
      <c r="G29" s="65"/>
      <c r="H29" s="65"/>
      <c r="I29" s="63"/>
      <c r="K29" s="14"/>
      <c r="L29" s="268"/>
      <c r="M29" s="14"/>
      <c r="N29" s="14"/>
      <c r="O29" s="14"/>
      <c r="P29" s="14"/>
    </row>
    <row r="30" spans="2:16" ht="34.5" customHeight="1" thickBot="1" x14ac:dyDescent="0.3">
      <c r="B30" s="64"/>
      <c r="C30" s="464" t="s">
        <v>297</v>
      </c>
      <c r="D30" s="464"/>
      <c r="E30" s="65"/>
      <c r="F30" s="65"/>
      <c r="G30" s="65"/>
      <c r="H30" s="65"/>
      <c r="I30" s="63"/>
      <c r="K30" s="14"/>
      <c r="L30" s="14"/>
      <c r="M30" s="14"/>
      <c r="N30" s="14"/>
      <c r="O30" s="14"/>
      <c r="P30" s="14"/>
    </row>
    <row r="31" spans="2:16" ht="50.1" customHeight="1" thickBot="1" x14ac:dyDescent="0.3">
      <c r="B31" s="64"/>
      <c r="C31" s="464" t="s">
        <v>300</v>
      </c>
      <c r="D31" s="464"/>
      <c r="E31" s="110" t="s">
        <v>218</v>
      </c>
      <c r="F31" s="128" t="s">
        <v>219</v>
      </c>
      <c r="G31" s="91" t="s">
        <v>254</v>
      </c>
      <c r="H31" s="65"/>
      <c r="I31" s="63"/>
    </row>
    <row r="32" spans="2:16" ht="90" x14ac:dyDescent="0.25">
      <c r="B32" s="64"/>
      <c r="C32" s="42"/>
      <c r="D32" s="42"/>
      <c r="E32" s="24" t="s">
        <v>775</v>
      </c>
      <c r="F32" s="300">
        <v>96263</v>
      </c>
      <c r="G32" s="305" t="s">
        <v>737</v>
      </c>
      <c r="H32" s="65"/>
      <c r="I32" s="63"/>
      <c r="K32" s="304"/>
    </row>
    <row r="33" spans="2:11" ht="120" x14ac:dyDescent="0.25">
      <c r="B33" s="64"/>
      <c r="C33" s="42"/>
      <c r="D33" s="42"/>
      <c r="E33" s="17" t="s">
        <v>776</v>
      </c>
      <c r="F33" s="301">
        <v>2264694</v>
      </c>
      <c r="G33" s="306" t="s">
        <v>737</v>
      </c>
      <c r="H33" s="65"/>
      <c r="I33" s="63"/>
      <c r="K33" s="304"/>
    </row>
    <row r="34" spans="2:11" ht="119.1" customHeight="1" x14ac:dyDescent="0.25">
      <c r="B34" s="64"/>
      <c r="C34" s="42"/>
      <c r="D34" s="42"/>
      <c r="E34" s="17" t="s">
        <v>777</v>
      </c>
      <c r="F34" s="301">
        <v>120057</v>
      </c>
      <c r="G34" s="306" t="s">
        <v>737</v>
      </c>
      <c r="H34" s="65"/>
      <c r="I34" s="63"/>
      <c r="K34" s="304"/>
    </row>
    <row r="35" spans="2:11" ht="97.7" customHeight="1" x14ac:dyDescent="0.25">
      <c r="B35" s="64"/>
      <c r="C35" s="42"/>
      <c r="D35" s="42"/>
      <c r="E35" s="17" t="s">
        <v>778</v>
      </c>
      <c r="F35" s="301">
        <v>440623</v>
      </c>
      <c r="G35" s="306" t="s">
        <v>736</v>
      </c>
      <c r="H35" s="65"/>
      <c r="I35" s="63"/>
      <c r="K35" s="304"/>
    </row>
    <row r="36" spans="2:11" ht="75" x14ac:dyDescent="0.25">
      <c r="B36" s="64"/>
      <c r="C36" s="42"/>
      <c r="D36" s="42"/>
      <c r="E36" s="17" t="s">
        <v>779</v>
      </c>
      <c r="F36" s="301">
        <v>0</v>
      </c>
      <c r="G36" s="306" t="s">
        <v>898</v>
      </c>
      <c r="H36" s="65"/>
      <c r="I36" s="63"/>
      <c r="K36" s="304"/>
    </row>
    <row r="37" spans="2:11" ht="87" customHeight="1" x14ac:dyDescent="0.25">
      <c r="B37" s="64"/>
      <c r="C37" s="42"/>
      <c r="D37" s="42"/>
      <c r="E37" s="17" t="s">
        <v>780</v>
      </c>
      <c r="F37" s="301">
        <v>68799</v>
      </c>
      <c r="G37" s="306" t="s">
        <v>736</v>
      </c>
      <c r="H37" s="65"/>
      <c r="I37" s="63"/>
      <c r="K37" s="304"/>
    </row>
    <row r="38" spans="2:11" ht="75" x14ac:dyDescent="0.25">
      <c r="B38" s="64"/>
      <c r="C38" s="42"/>
      <c r="D38" s="42"/>
      <c r="E38" s="17" t="s">
        <v>781</v>
      </c>
      <c r="F38" s="301">
        <v>11243</v>
      </c>
      <c r="G38" s="306" t="s">
        <v>737</v>
      </c>
      <c r="H38" s="65"/>
      <c r="I38" s="63"/>
      <c r="K38" s="304"/>
    </row>
    <row r="39" spans="2:11" ht="74.650000000000006" customHeight="1" x14ac:dyDescent="0.25">
      <c r="B39" s="64"/>
      <c r="C39" s="42"/>
      <c r="D39" s="42"/>
      <c r="E39" s="17" t="s">
        <v>782</v>
      </c>
      <c r="F39" s="301">
        <v>0</v>
      </c>
      <c r="G39" s="306" t="s">
        <v>898</v>
      </c>
      <c r="H39" s="65"/>
      <c r="I39" s="63"/>
      <c r="K39" s="304"/>
    </row>
    <row r="40" spans="2:11" ht="18.600000000000001" customHeight="1" x14ac:dyDescent="0.25">
      <c r="B40" s="64"/>
      <c r="C40" s="42"/>
      <c r="D40" s="42"/>
      <c r="E40" s="17" t="s">
        <v>783</v>
      </c>
      <c r="F40" s="301">
        <v>287917</v>
      </c>
      <c r="G40" s="306" t="s">
        <v>737</v>
      </c>
      <c r="H40" s="65"/>
      <c r="I40" s="63"/>
      <c r="K40" s="304"/>
    </row>
    <row r="41" spans="2:11" ht="15.75" thickBot="1" x14ac:dyDescent="0.3">
      <c r="B41" s="64"/>
      <c r="C41" s="42"/>
      <c r="D41" s="42"/>
      <c r="E41" s="17"/>
      <c r="F41" s="302"/>
      <c r="G41" s="307" t="s">
        <v>737</v>
      </c>
      <c r="H41" s="65"/>
      <c r="I41" s="63"/>
      <c r="K41" s="304"/>
    </row>
    <row r="42" spans="2:11" ht="15.75" thickBot="1" x14ac:dyDescent="0.3">
      <c r="B42" s="64"/>
      <c r="C42" s="42"/>
      <c r="D42" s="42"/>
      <c r="E42" s="125" t="s">
        <v>286</v>
      </c>
      <c r="F42" s="303">
        <f>SUM(F32:F41)</f>
        <v>3289596</v>
      </c>
      <c r="G42" s="308"/>
      <c r="H42" s="65"/>
      <c r="I42" s="63"/>
      <c r="K42" s="304"/>
    </row>
    <row r="43" spans="2:11" x14ac:dyDescent="0.25">
      <c r="B43" s="64"/>
      <c r="C43" s="42"/>
      <c r="D43" s="42"/>
      <c r="E43" s="65"/>
      <c r="F43" s="65"/>
      <c r="G43" s="65"/>
      <c r="H43" s="65"/>
      <c r="I43" s="63"/>
    </row>
    <row r="44" spans="2:11" ht="34.5" customHeight="1" thickBot="1" x14ac:dyDescent="0.3">
      <c r="B44" s="64"/>
      <c r="C44" s="464" t="s">
        <v>301</v>
      </c>
      <c r="D44" s="464"/>
      <c r="E44" s="464"/>
      <c r="F44" s="464"/>
      <c r="G44" s="360"/>
      <c r="H44" s="132"/>
      <c r="I44" s="63"/>
    </row>
    <row r="45" spans="2:11" ht="63.75" customHeight="1" thickBot="1" x14ac:dyDescent="0.3">
      <c r="B45" s="64"/>
      <c r="C45" s="464" t="s">
        <v>214</v>
      </c>
      <c r="D45" s="464"/>
      <c r="E45" s="472" t="s">
        <v>740</v>
      </c>
      <c r="F45" s="473"/>
      <c r="G45" s="132"/>
      <c r="H45" s="65"/>
      <c r="I45" s="63"/>
    </row>
    <row r="46" spans="2:11" ht="15.75" thickBot="1" x14ac:dyDescent="0.3">
      <c r="B46" s="64"/>
      <c r="C46" s="470"/>
      <c r="D46" s="470"/>
      <c r="E46" s="470"/>
      <c r="F46" s="470"/>
      <c r="G46" s="132"/>
      <c r="H46" s="65"/>
      <c r="I46" s="63"/>
    </row>
    <row r="47" spans="2:11" ht="59.25" customHeight="1" thickBot="1" x14ac:dyDescent="0.3">
      <c r="B47" s="64"/>
      <c r="C47" s="464" t="s">
        <v>215</v>
      </c>
      <c r="D47" s="464"/>
      <c r="E47" s="472"/>
      <c r="F47" s="473"/>
      <c r="G47" s="132"/>
      <c r="H47" s="65"/>
      <c r="I47" s="63"/>
    </row>
    <row r="48" spans="2:11" ht="100.35" customHeight="1" thickBot="1" x14ac:dyDescent="0.3">
      <c r="B48" s="64"/>
      <c r="C48" s="464" t="s">
        <v>216</v>
      </c>
      <c r="D48" s="464"/>
      <c r="E48" s="465" t="s">
        <v>763</v>
      </c>
      <c r="F48" s="466"/>
      <c r="G48" s="132"/>
      <c r="H48" s="65"/>
      <c r="I48" s="63"/>
    </row>
    <row r="49" spans="2:9" x14ac:dyDescent="0.25">
      <c r="B49" s="64"/>
      <c r="C49" s="42"/>
      <c r="D49" s="42"/>
      <c r="E49" s="65"/>
      <c r="F49" s="65"/>
      <c r="G49" s="65"/>
      <c r="H49" s="65"/>
      <c r="I49" s="63"/>
    </row>
    <row r="50" spans="2:9" ht="15.75" thickBot="1" x14ac:dyDescent="0.3">
      <c r="B50" s="66"/>
      <c r="C50" s="482"/>
      <c r="D50" s="482"/>
      <c r="E50" s="67"/>
      <c r="F50" s="47"/>
      <c r="G50" s="47"/>
      <c r="H50" s="47"/>
      <c r="I50" s="68"/>
    </row>
    <row r="51" spans="2:9" s="19" customFormat="1" ht="65.099999999999994" customHeight="1" x14ac:dyDescent="0.25">
      <c r="B51" s="18"/>
      <c r="C51" s="483"/>
      <c r="D51" s="483"/>
      <c r="E51" s="484"/>
      <c r="F51" s="484"/>
      <c r="G51" s="364"/>
      <c r="H51" s="7"/>
    </row>
    <row r="52" spans="2:9" ht="59.25" customHeight="1" x14ac:dyDescent="0.25">
      <c r="B52" s="18"/>
      <c r="C52" s="20"/>
      <c r="D52" s="20"/>
      <c r="E52" s="16"/>
      <c r="F52" s="16"/>
      <c r="G52" s="16"/>
      <c r="H52" s="7"/>
    </row>
    <row r="53" spans="2:9" ht="50.1" customHeight="1" x14ac:dyDescent="0.25">
      <c r="B53" s="18"/>
      <c r="C53" s="485"/>
      <c r="D53" s="485"/>
      <c r="E53" s="487"/>
      <c r="F53" s="487"/>
      <c r="G53" s="366"/>
      <c r="H53" s="7"/>
    </row>
    <row r="54" spans="2:9" ht="100.35" customHeight="1" x14ac:dyDescent="0.25">
      <c r="B54" s="18"/>
      <c r="C54" s="485"/>
      <c r="D54" s="485"/>
      <c r="E54" s="486"/>
      <c r="F54" s="486"/>
      <c r="G54" s="365"/>
      <c r="H54" s="7"/>
    </row>
    <row r="55" spans="2:9" x14ac:dyDescent="0.25">
      <c r="B55" s="18"/>
      <c r="C55" s="18"/>
      <c r="D55" s="18"/>
      <c r="E55" s="7"/>
      <c r="F55" s="7"/>
      <c r="G55" s="7"/>
      <c r="H55" s="7"/>
    </row>
    <row r="56" spans="2:9" x14ac:dyDescent="0.25">
      <c r="B56" s="18"/>
      <c r="C56" s="483"/>
      <c r="D56" s="483"/>
      <c r="E56" s="7"/>
      <c r="F56" s="7"/>
      <c r="G56" s="7"/>
      <c r="H56" s="7"/>
    </row>
    <row r="57" spans="2:9" ht="50.1" customHeight="1" x14ac:dyDescent="0.25">
      <c r="B57" s="18"/>
      <c r="C57" s="483"/>
      <c r="D57" s="483"/>
      <c r="E57" s="486"/>
      <c r="F57" s="486"/>
      <c r="G57" s="365"/>
      <c r="H57" s="7"/>
    </row>
    <row r="58" spans="2:9" ht="100.35" customHeight="1" x14ac:dyDescent="0.25">
      <c r="B58" s="18"/>
      <c r="C58" s="485"/>
      <c r="D58" s="485"/>
      <c r="E58" s="486"/>
      <c r="F58" s="486"/>
      <c r="G58" s="365"/>
      <c r="H58" s="7"/>
    </row>
    <row r="59" spans="2:9" x14ac:dyDescent="0.25">
      <c r="B59" s="18"/>
      <c r="C59" s="21"/>
      <c r="D59" s="18"/>
      <c r="E59" s="22"/>
      <c r="F59" s="7"/>
      <c r="G59" s="7"/>
      <c r="H59" s="7"/>
    </row>
    <row r="60" spans="2:9" x14ac:dyDescent="0.25">
      <c r="B60" s="18"/>
      <c r="C60" s="21"/>
      <c r="D60" s="21"/>
      <c r="E60" s="22"/>
      <c r="F60" s="22"/>
      <c r="G60" s="22"/>
      <c r="H60" s="6"/>
    </row>
    <row r="61" spans="2:9" x14ac:dyDescent="0.25">
      <c r="E61" s="23"/>
      <c r="F61" s="23"/>
      <c r="G61" s="23"/>
    </row>
    <row r="62" spans="2:9" x14ac:dyDescent="0.25">
      <c r="E62" s="23"/>
      <c r="F62" s="23"/>
      <c r="G62" s="23"/>
    </row>
  </sheetData>
  <customSheetViews>
    <customSheetView guid="{7B425271-EFA7-4C44-AE73-635E47895AE8}" scale="77">
      <selection activeCell="M33" sqref="M33"/>
      <pageMargins left="0.25" right="0.25" top="0.18" bottom="0.19" header="0.17" footer="0.17"/>
      <pageSetup orientation="portrait" r:id="rId1"/>
    </customSheetView>
    <customSheetView guid="{E2F4CD7E-52FC-415A-A9A3-BE92284EBC59}" scale="77" topLeftCell="A10">
      <selection activeCell="M33" sqref="M33"/>
      <pageMargins left="0.25" right="0.25" top="0.18" bottom="0.19" header="0.17" footer="0.17"/>
      <pageSetup orientation="portrait" r:id="rId2"/>
    </customSheetView>
    <customSheetView guid="{6915328C-4577-4529-87E4-CC89F584DA72}" topLeftCell="A39">
      <selection activeCell="F32" sqref="F32:F41"/>
      <pageMargins left="0.25" right="0.25" top="0.18" bottom="0.19" header="0.17" footer="0.17"/>
      <pageSetup orientation="portrait" r:id="rId3"/>
    </customSheetView>
    <customSheetView guid="{DB0F56AB-80BC-4A99-ABE2-38F1B9C6820C}" scale="167" topLeftCell="B55">
      <selection activeCell="F1" sqref="F1:F1048576"/>
      <pageMargins left="0.25" right="0.25" top="0.18" bottom="0.19" header="0.17" footer="0.17"/>
      <pageSetup orientation="portrait" r:id="rId4"/>
    </customSheetView>
    <customSheetView guid="{1BCE93D0-BE6B-4DA7-AFC6-24720BCF46BB}" scale="167" topLeftCell="B35">
      <selection activeCell="F39" sqref="F39"/>
      <pageMargins left="0.25" right="0.25" top="0.18" bottom="0.19" header="0.17" footer="0.17"/>
      <pageSetup orientation="portrait" r:id="rId5"/>
    </customSheetView>
    <customSheetView guid="{05ECDF38-F78F-4CAF-8500-6895D78ACEB2}" scale="92" topLeftCell="B24">
      <selection activeCell="G17" sqref="G17"/>
      <pageMargins left="0.25" right="0.25" top="0.18" bottom="0.19" header="0.17" footer="0.17"/>
      <pageSetup orientation="portrait" r:id="rId6"/>
    </customSheetView>
    <customSheetView guid="{E058BA81-772F-4FF7-8160-F6986B293078}" topLeftCell="A40">
      <selection activeCell="F39" sqref="F39"/>
      <pageMargins left="0.25" right="0.25" top="0.18" bottom="0.19" header="0.17" footer="0.17"/>
      <pageSetup orientation="portrait" r:id="rId7"/>
    </customSheetView>
    <customSheetView guid="{D88A83F3-0A4C-4703-B3E7-367418A9D062}" topLeftCell="A39">
      <selection activeCell="F32" sqref="F32:F41"/>
      <pageMargins left="0.25" right="0.25" top="0.18" bottom="0.19" header="0.17" footer="0.17"/>
      <pageSetup orientation="portrait" r:id="rId8"/>
    </customSheetView>
  </customSheetViews>
  <mergeCells count="36">
    <mergeCell ref="C50:D50"/>
    <mergeCell ref="C51:D51"/>
    <mergeCell ref="E51:F51"/>
    <mergeCell ref="C44:F44"/>
    <mergeCell ref="C58:D58"/>
    <mergeCell ref="E57:F57"/>
    <mergeCell ref="E58:F58"/>
    <mergeCell ref="E54:F54"/>
    <mergeCell ref="E53:F53"/>
    <mergeCell ref="C53:D53"/>
    <mergeCell ref="C54:D54"/>
    <mergeCell ref="C57:D57"/>
    <mergeCell ref="C56:D56"/>
    <mergeCell ref="E47:F47"/>
    <mergeCell ref="C3:H3"/>
    <mergeCell ref="C46:F46"/>
    <mergeCell ref="C9:D9"/>
    <mergeCell ref="C10:D10"/>
    <mergeCell ref="C30:D30"/>
    <mergeCell ref="C31:D31"/>
    <mergeCell ref="C45:D45"/>
    <mergeCell ref="E45:F45"/>
    <mergeCell ref="C5:F5"/>
    <mergeCell ref="B4:F4"/>
    <mergeCell ref="C16:D16"/>
    <mergeCell ref="C7:D7"/>
    <mergeCell ref="C15:D15"/>
    <mergeCell ref="C13:F13"/>
    <mergeCell ref="E12:F12"/>
    <mergeCell ref="E9:F9"/>
    <mergeCell ref="E10:F10"/>
    <mergeCell ref="C8:F8"/>
    <mergeCell ref="C12:D12"/>
    <mergeCell ref="C48:D48"/>
    <mergeCell ref="C47:D47"/>
    <mergeCell ref="E48:F48"/>
  </mergeCells>
  <dataValidations count="2">
    <dataValidation type="whole" allowBlank="1" showInputMessage="1" showErrorMessage="1" sqref="E53 E47 E9">
      <formula1>-999999999</formula1>
      <formula2>999999999</formula2>
    </dataValidation>
    <dataValidation type="list" allowBlank="1" showInputMessage="1" showErrorMessage="1" sqref="E57">
      <formula1>$L$63:$L$64</formula1>
    </dataValidation>
  </dataValidations>
  <pageMargins left="0.25" right="0.25" top="0.18" bottom="0.19" header="0.17" footer="0.17"/>
  <pageSetup orientation="portrait" r:id="rId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136"/>
  <sheetViews>
    <sheetView topLeftCell="A19" zoomScale="83" zoomScaleNormal="83" workbookViewId="0">
      <selection activeCell="C20" sqref="C20"/>
    </sheetView>
  </sheetViews>
  <sheetFormatPr defaultColWidth="9.28515625" defaultRowHeight="15" x14ac:dyDescent="0.25"/>
  <cols>
    <col min="1" max="1" width="1.28515625" style="19" customWidth="1"/>
    <col min="2" max="2" width="1.85546875" style="19" customWidth="1"/>
    <col min="3" max="3" width="38.28515625" style="19" customWidth="1"/>
    <col min="4" max="4" width="25" style="19" customWidth="1"/>
    <col min="5" max="5" width="15.140625" style="19" customWidth="1"/>
    <col min="6" max="6" width="15.42578125" style="19" customWidth="1"/>
    <col min="7" max="7" width="45.85546875" style="19" customWidth="1"/>
    <col min="8" max="8" width="15.7109375" style="19" customWidth="1"/>
    <col min="9" max="9" width="1.5703125" style="19" customWidth="1"/>
    <col min="10" max="10" width="9.28515625" style="19"/>
    <col min="11" max="11" width="12.42578125" style="19" bestFit="1" customWidth="1"/>
    <col min="12" max="16384" width="9.28515625" style="19"/>
  </cols>
  <sheetData>
    <row r="1" spans="2:9" ht="8.25" customHeight="1" thickBot="1" x14ac:dyDescent="0.3"/>
    <row r="2" spans="2:9" ht="15.75" thickBot="1" x14ac:dyDescent="0.3">
      <c r="B2" s="319"/>
      <c r="C2" s="320"/>
      <c r="D2" s="320"/>
      <c r="E2" s="320"/>
      <c r="F2" s="320"/>
      <c r="G2" s="320"/>
      <c r="H2" s="320"/>
      <c r="I2" s="321"/>
    </row>
    <row r="3" spans="2:9" ht="21" thickBot="1" x14ac:dyDescent="0.35">
      <c r="B3" s="322"/>
      <c r="C3" s="488" t="s">
        <v>220</v>
      </c>
      <c r="D3" s="489"/>
      <c r="E3" s="489"/>
      <c r="F3" s="489"/>
      <c r="G3" s="489"/>
      <c r="H3" s="490"/>
      <c r="I3" s="49"/>
    </row>
    <row r="4" spans="2:9" x14ac:dyDescent="0.25">
      <c r="B4" s="494"/>
      <c r="C4" s="495"/>
      <c r="D4" s="495"/>
      <c r="E4" s="495"/>
      <c r="F4" s="495"/>
      <c r="G4" s="495"/>
      <c r="H4" s="495"/>
      <c r="I4" s="49"/>
    </row>
    <row r="5" spans="2:9" ht="16.5" thickBot="1" x14ac:dyDescent="0.3">
      <c r="B5" s="50"/>
      <c r="C5" s="496" t="s">
        <v>302</v>
      </c>
      <c r="D5" s="496"/>
      <c r="E5" s="496"/>
      <c r="F5" s="496"/>
      <c r="G5" s="496"/>
      <c r="H5" s="496"/>
      <c r="I5" s="49"/>
    </row>
    <row r="6" spans="2:9" ht="16.5" thickBot="1" x14ac:dyDescent="0.3">
      <c r="B6" s="50"/>
      <c r="C6" s="497" t="s">
        <v>317</v>
      </c>
      <c r="D6" s="497"/>
      <c r="E6" s="497"/>
      <c r="F6" s="498"/>
      <c r="G6" s="323" t="s">
        <v>739</v>
      </c>
      <c r="H6" s="324"/>
      <c r="I6" s="49"/>
    </row>
    <row r="7" spans="2:9" x14ac:dyDescent="0.25">
      <c r="B7" s="50"/>
      <c r="C7" s="324"/>
      <c r="D7" s="51"/>
      <c r="E7" s="324"/>
      <c r="F7" s="324"/>
      <c r="G7" s="324"/>
      <c r="H7" s="324"/>
      <c r="I7" s="49"/>
    </row>
    <row r="8" spans="2:9" x14ac:dyDescent="0.25">
      <c r="B8" s="50"/>
      <c r="C8" s="493" t="s">
        <v>233</v>
      </c>
      <c r="D8" s="493"/>
      <c r="E8" s="52"/>
      <c r="F8" s="52"/>
      <c r="G8" s="52"/>
      <c r="H8" s="52"/>
      <c r="I8" s="49"/>
    </row>
    <row r="9" spans="2:9" ht="15.75" thickBot="1" x14ac:dyDescent="0.3">
      <c r="B9" s="50"/>
      <c r="C9" s="493" t="s">
        <v>234</v>
      </c>
      <c r="D9" s="493"/>
      <c r="E9" s="493"/>
      <c r="F9" s="493"/>
      <c r="G9" s="493"/>
      <c r="H9" s="493"/>
      <c r="I9" s="49"/>
    </row>
    <row r="10" spans="2:9" ht="42.75" x14ac:dyDescent="0.25">
      <c r="B10" s="50"/>
      <c r="C10" s="287" t="s">
        <v>236</v>
      </c>
      <c r="D10" s="288" t="s">
        <v>235</v>
      </c>
      <c r="E10" s="130" t="s">
        <v>291</v>
      </c>
      <c r="F10" s="130" t="s">
        <v>742</v>
      </c>
      <c r="G10" s="130" t="s">
        <v>295</v>
      </c>
      <c r="H10" s="25" t="s">
        <v>294</v>
      </c>
      <c r="I10" s="49"/>
    </row>
    <row r="11" spans="2:9" ht="30" x14ac:dyDescent="0.25">
      <c r="B11" s="50"/>
      <c r="C11" s="260" t="s">
        <v>741</v>
      </c>
      <c r="D11" s="246" t="s">
        <v>784</v>
      </c>
      <c r="E11" s="372">
        <f>14797600/604.8</f>
        <v>24466.931216931218</v>
      </c>
      <c r="F11" s="247">
        <v>42522</v>
      </c>
      <c r="G11" s="373">
        <f t="shared" ref="G11:G62" si="0">E11</f>
        <v>24466.931216931218</v>
      </c>
      <c r="H11" s="386">
        <f>E11-G11</f>
        <v>0</v>
      </c>
      <c r="I11" s="49"/>
    </row>
    <row r="12" spans="2:9" ht="60" x14ac:dyDescent="0.25">
      <c r="B12" s="50"/>
      <c r="C12" s="260" t="s">
        <v>840</v>
      </c>
      <c r="D12" s="246" t="s">
        <v>843</v>
      </c>
      <c r="E12" s="372">
        <f>2492000/604.8</f>
        <v>4120.3703703703704</v>
      </c>
      <c r="F12" s="247">
        <v>42524</v>
      </c>
      <c r="G12" s="373">
        <f>E12</f>
        <v>4120.3703703703704</v>
      </c>
      <c r="H12" s="386">
        <f t="shared" ref="H12:H63" si="1">E12-G12</f>
        <v>0</v>
      </c>
      <c r="I12" s="49"/>
    </row>
    <row r="13" spans="2:9" ht="60" x14ac:dyDescent="0.25">
      <c r="B13" s="50"/>
      <c r="C13" s="260" t="s">
        <v>841</v>
      </c>
      <c r="D13" s="246" t="s">
        <v>845</v>
      </c>
      <c r="E13" s="372">
        <f>2436000/604.8</f>
        <v>4027.7777777777783</v>
      </c>
      <c r="F13" s="247">
        <v>42528</v>
      </c>
      <c r="G13" s="373">
        <f>E13</f>
        <v>4027.7777777777783</v>
      </c>
      <c r="H13" s="386">
        <f>E13-G13</f>
        <v>0</v>
      </c>
      <c r="I13" s="49"/>
    </row>
    <row r="14" spans="2:9" ht="60" x14ac:dyDescent="0.25">
      <c r="B14" s="50"/>
      <c r="C14" s="260" t="s">
        <v>842</v>
      </c>
      <c r="D14" s="246" t="s">
        <v>844</v>
      </c>
      <c r="E14" s="372">
        <f>2426000/604.8</f>
        <v>4011.2433862433863</v>
      </c>
      <c r="F14" s="247">
        <v>42524</v>
      </c>
      <c r="G14" s="373">
        <f t="shared" si="0"/>
        <v>4011.2433862433863</v>
      </c>
      <c r="H14" s="386">
        <f t="shared" si="1"/>
        <v>0</v>
      </c>
      <c r="I14" s="49"/>
    </row>
    <row r="15" spans="2:9" ht="60" x14ac:dyDescent="0.25">
      <c r="B15" s="50"/>
      <c r="C15" s="374" t="s">
        <v>785</v>
      </c>
      <c r="D15" s="246" t="s">
        <v>786</v>
      </c>
      <c r="E15" s="372">
        <f>5240000/604.8</f>
        <v>8664.0211640211655</v>
      </c>
      <c r="F15" s="247">
        <v>42483</v>
      </c>
      <c r="G15" s="373">
        <f t="shared" si="0"/>
        <v>8664.0211640211655</v>
      </c>
      <c r="H15" s="386">
        <f t="shared" si="1"/>
        <v>0</v>
      </c>
      <c r="I15" s="49"/>
    </row>
    <row r="16" spans="2:9" ht="60" x14ac:dyDescent="0.25">
      <c r="B16" s="50"/>
      <c r="C16" s="260" t="s">
        <v>787</v>
      </c>
      <c r="D16" s="246" t="s">
        <v>786</v>
      </c>
      <c r="E16" s="372">
        <f>5240000/604.8</f>
        <v>8664.0211640211655</v>
      </c>
      <c r="F16" s="247">
        <v>42513</v>
      </c>
      <c r="G16" s="373">
        <f t="shared" si="0"/>
        <v>8664.0211640211655</v>
      </c>
      <c r="H16" s="386">
        <f t="shared" si="1"/>
        <v>0</v>
      </c>
      <c r="I16" s="49"/>
    </row>
    <row r="17" spans="2:9" ht="60" x14ac:dyDescent="0.25">
      <c r="B17" s="50"/>
      <c r="C17" s="260" t="s">
        <v>788</v>
      </c>
      <c r="D17" s="246" t="s">
        <v>786</v>
      </c>
      <c r="E17" s="372">
        <f>5240000/604.8</f>
        <v>8664.0211640211655</v>
      </c>
      <c r="F17" s="247">
        <v>42544</v>
      </c>
      <c r="G17" s="373">
        <f t="shared" si="0"/>
        <v>8664.0211640211655</v>
      </c>
      <c r="H17" s="386">
        <f t="shared" si="1"/>
        <v>0</v>
      </c>
      <c r="I17" s="49"/>
    </row>
    <row r="18" spans="2:9" ht="60" x14ac:dyDescent="0.25">
      <c r="B18" s="50"/>
      <c r="C18" s="260" t="s">
        <v>789</v>
      </c>
      <c r="D18" s="246" t="s">
        <v>786</v>
      </c>
      <c r="E18" s="372">
        <f t="shared" ref="E18:E19" si="2">5240000/604.8</f>
        <v>8664.0211640211655</v>
      </c>
      <c r="F18" s="247">
        <v>42574</v>
      </c>
      <c r="G18" s="373">
        <f t="shared" si="0"/>
        <v>8664.0211640211655</v>
      </c>
      <c r="H18" s="386">
        <f t="shared" si="1"/>
        <v>0</v>
      </c>
      <c r="I18" s="49"/>
    </row>
    <row r="19" spans="2:9" ht="60" x14ac:dyDescent="0.25">
      <c r="B19" s="50"/>
      <c r="C19" s="260" t="s">
        <v>790</v>
      </c>
      <c r="D19" s="246" t="s">
        <v>786</v>
      </c>
      <c r="E19" s="372">
        <f t="shared" si="2"/>
        <v>8664.0211640211655</v>
      </c>
      <c r="F19" s="247">
        <v>42605</v>
      </c>
      <c r="G19" s="373">
        <f t="shared" si="0"/>
        <v>8664.0211640211655</v>
      </c>
      <c r="H19" s="386">
        <f t="shared" si="1"/>
        <v>0</v>
      </c>
      <c r="I19" s="49"/>
    </row>
    <row r="20" spans="2:9" ht="75" x14ac:dyDescent="0.25">
      <c r="B20" s="50"/>
      <c r="C20" s="260" t="s">
        <v>791</v>
      </c>
      <c r="D20" s="246" t="s">
        <v>786</v>
      </c>
      <c r="E20" s="372" t="s">
        <v>888</v>
      </c>
      <c r="F20" s="247">
        <f>F19</f>
        <v>42605</v>
      </c>
      <c r="G20" s="373" t="str">
        <f t="shared" si="0"/>
        <v xml:space="preserve"> </v>
      </c>
      <c r="H20" s="386">
        <v>0</v>
      </c>
      <c r="I20" s="49"/>
    </row>
    <row r="21" spans="2:9" ht="63.4" customHeight="1" x14ac:dyDescent="0.25">
      <c r="B21" s="50"/>
      <c r="C21" s="260" t="s">
        <v>792</v>
      </c>
      <c r="D21" s="375" t="s">
        <v>793</v>
      </c>
      <c r="E21" s="372">
        <f>5887370/604.8</f>
        <v>9734.4080687830701</v>
      </c>
      <c r="F21" s="247">
        <v>42607</v>
      </c>
      <c r="G21" s="373">
        <f t="shared" si="0"/>
        <v>9734.4080687830701</v>
      </c>
      <c r="H21" s="386">
        <f t="shared" si="1"/>
        <v>0</v>
      </c>
      <c r="I21" s="49"/>
    </row>
    <row r="22" spans="2:9" ht="75" x14ac:dyDescent="0.25">
      <c r="B22" s="50"/>
      <c r="C22" s="260" t="s">
        <v>794</v>
      </c>
      <c r="D22" s="375" t="s">
        <v>793</v>
      </c>
      <c r="E22" s="372">
        <f>7201870/604.8</f>
        <v>11907.853835978836</v>
      </c>
      <c r="F22" s="247">
        <v>42607</v>
      </c>
      <c r="G22" s="373">
        <f t="shared" si="0"/>
        <v>11907.853835978836</v>
      </c>
      <c r="H22" s="386">
        <f t="shared" si="1"/>
        <v>0</v>
      </c>
      <c r="I22" s="49"/>
    </row>
    <row r="23" spans="2:9" ht="60" x14ac:dyDescent="0.25">
      <c r="B23" s="50"/>
      <c r="C23" s="260" t="s">
        <v>795</v>
      </c>
      <c r="D23" s="375" t="s">
        <v>793</v>
      </c>
      <c r="E23" s="372">
        <f>7201870/604.8</f>
        <v>11907.853835978836</v>
      </c>
      <c r="F23" s="247">
        <v>42607</v>
      </c>
      <c r="G23" s="373">
        <f t="shared" si="0"/>
        <v>11907.853835978836</v>
      </c>
      <c r="H23" s="386">
        <f t="shared" si="1"/>
        <v>0</v>
      </c>
      <c r="I23" s="49"/>
    </row>
    <row r="24" spans="2:9" ht="45" x14ac:dyDescent="0.25">
      <c r="B24" s="50"/>
      <c r="C24" s="260" t="s">
        <v>796</v>
      </c>
      <c r="D24" s="375" t="s">
        <v>793</v>
      </c>
      <c r="E24" s="372">
        <f>7181350/604.8</f>
        <v>11873.925264550266</v>
      </c>
      <c r="F24" s="247">
        <v>42607</v>
      </c>
      <c r="G24" s="373">
        <f t="shared" si="0"/>
        <v>11873.925264550266</v>
      </c>
      <c r="H24" s="386">
        <f t="shared" si="1"/>
        <v>0</v>
      </c>
      <c r="I24" s="49"/>
    </row>
    <row r="25" spans="2:9" ht="60" x14ac:dyDescent="0.25">
      <c r="B25" s="50"/>
      <c r="C25" s="260" t="s">
        <v>797</v>
      </c>
      <c r="D25" s="375" t="s">
        <v>793</v>
      </c>
      <c r="E25" s="372">
        <f>7201870/604.8</f>
        <v>11907.853835978836</v>
      </c>
      <c r="F25" s="247">
        <v>42607</v>
      </c>
      <c r="G25" s="373">
        <f t="shared" si="0"/>
        <v>11907.853835978836</v>
      </c>
      <c r="H25" s="386">
        <f t="shared" si="1"/>
        <v>0</v>
      </c>
      <c r="I25" s="49"/>
    </row>
    <row r="26" spans="2:9" ht="60" x14ac:dyDescent="0.25">
      <c r="B26" s="50"/>
      <c r="C26" s="260" t="s">
        <v>798</v>
      </c>
      <c r="D26" s="375" t="s">
        <v>793</v>
      </c>
      <c r="E26" s="376">
        <f>7271932/604.8</f>
        <v>12023.697089947091</v>
      </c>
      <c r="F26" s="247">
        <v>42607</v>
      </c>
      <c r="G26" s="373">
        <f t="shared" si="0"/>
        <v>12023.697089947091</v>
      </c>
      <c r="H26" s="386">
        <f t="shared" si="1"/>
        <v>0</v>
      </c>
      <c r="I26" s="49"/>
    </row>
    <row r="27" spans="2:9" ht="60" x14ac:dyDescent="0.25">
      <c r="B27" s="50"/>
      <c r="C27" s="260" t="s">
        <v>799</v>
      </c>
      <c r="D27" s="377" t="s">
        <v>800</v>
      </c>
      <c r="E27" s="378">
        <f>5320000/604.8</f>
        <v>8796.2962962962974</v>
      </c>
      <c r="F27" s="247">
        <v>42607</v>
      </c>
      <c r="G27" s="373">
        <f t="shared" si="0"/>
        <v>8796.2962962962974</v>
      </c>
      <c r="H27" s="386">
        <f t="shared" si="1"/>
        <v>0</v>
      </c>
      <c r="I27" s="49"/>
    </row>
    <row r="28" spans="2:9" ht="60" x14ac:dyDescent="0.25">
      <c r="B28" s="50"/>
      <c r="C28" s="260" t="s">
        <v>801</v>
      </c>
      <c r="D28" s="377" t="s">
        <v>800</v>
      </c>
      <c r="E28" s="378">
        <f>5130000/604.8</f>
        <v>8482.1428571428569</v>
      </c>
      <c r="F28" s="247">
        <v>42607</v>
      </c>
      <c r="G28" s="373">
        <f t="shared" si="0"/>
        <v>8482.1428571428569</v>
      </c>
      <c r="H28" s="386">
        <f t="shared" si="1"/>
        <v>0</v>
      </c>
      <c r="I28" s="49"/>
    </row>
    <row r="29" spans="2:9" ht="49.35" customHeight="1" x14ac:dyDescent="0.25">
      <c r="B29" s="50"/>
      <c r="C29" s="260" t="s">
        <v>802</v>
      </c>
      <c r="D29" s="377" t="s">
        <v>800</v>
      </c>
      <c r="E29" s="378">
        <f>8570000/604.8</f>
        <v>14169.973544973545</v>
      </c>
      <c r="F29" s="247">
        <v>42605</v>
      </c>
      <c r="G29" s="373">
        <f t="shared" si="0"/>
        <v>14169.973544973545</v>
      </c>
      <c r="H29" s="386">
        <f t="shared" si="1"/>
        <v>0</v>
      </c>
      <c r="I29" s="49"/>
    </row>
    <row r="30" spans="2:9" ht="60" x14ac:dyDescent="0.25">
      <c r="B30" s="50"/>
      <c r="C30" s="260" t="s">
        <v>803</v>
      </c>
      <c r="D30" s="377" t="s">
        <v>800</v>
      </c>
      <c r="E30" s="378">
        <f>5380000/604.8</f>
        <v>8895.5026455026455</v>
      </c>
      <c r="F30" s="247">
        <v>42605</v>
      </c>
      <c r="G30" s="373">
        <f t="shared" si="0"/>
        <v>8895.5026455026455</v>
      </c>
      <c r="H30" s="386">
        <f t="shared" si="1"/>
        <v>0</v>
      </c>
      <c r="I30" s="49"/>
    </row>
    <row r="31" spans="2:9" ht="45" x14ac:dyDescent="0.25">
      <c r="B31" s="50"/>
      <c r="C31" s="260" t="s">
        <v>804</v>
      </c>
      <c r="D31" s="377" t="s">
        <v>800</v>
      </c>
      <c r="E31" s="378">
        <f>7230000/604.8</f>
        <v>11954.36507936508</v>
      </c>
      <c r="F31" s="247">
        <v>42605</v>
      </c>
      <c r="G31" s="373">
        <f t="shared" si="0"/>
        <v>11954.36507936508</v>
      </c>
      <c r="H31" s="386">
        <f t="shared" si="1"/>
        <v>0</v>
      </c>
      <c r="I31" s="49"/>
    </row>
    <row r="32" spans="2:9" ht="60" x14ac:dyDescent="0.25">
      <c r="B32" s="50"/>
      <c r="C32" s="260" t="s">
        <v>805</v>
      </c>
      <c r="D32" s="379" t="s">
        <v>806</v>
      </c>
      <c r="E32" s="378">
        <f>5805000/604.8</f>
        <v>9598.2142857142862</v>
      </c>
      <c r="F32" s="247">
        <v>42605</v>
      </c>
      <c r="G32" s="373">
        <f t="shared" si="0"/>
        <v>9598.2142857142862</v>
      </c>
      <c r="H32" s="386">
        <f t="shared" si="1"/>
        <v>0</v>
      </c>
      <c r="I32" s="49"/>
    </row>
    <row r="33" spans="2:9" ht="60" x14ac:dyDescent="0.25">
      <c r="B33" s="50"/>
      <c r="C33" s="260" t="s">
        <v>807</v>
      </c>
      <c r="D33" s="377" t="s">
        <v>800</v>
      </c>
      <c r="E33" s="378">
        <f>8540000/604.8</f>
        <v>14120.370370370372</v>
      </c>
      <c r="F33" s="247">
        <v>42605</v>
      </c>
      <c r="G33" s="373">
        <f t="shared" si="0"/>
        <v>14120.370370370372</v>
      </c>
      <c r="H33" s="386">
        <f t="shared" si="1"/>
        <v>0</v>
      </c>
      <c r="I33" s="49"/>
    </row>
    <row r="34" spans="2:9" ht="60" x14ac:dyDescent="0.25">
      <c r="B34" s="50"/>
      <c r="C34" s="260" t="s">
        <v>808</v>
      </c>
      <c r="D34" s="379" t="s">
        <v>809</v>
      </c>
      <c r="E34" s="376">
        <f>7000000/604.8</f>
        <v>11574.074074074075</v>
      </c>
      <c r="F34" s="247">
        <v>42605</v>
      </c>
      <c r="G34" s="373">
        <f>E34</f>
        <v>11574.074074074075</v>
      </c>
      <c r="H34" s="386">
        <f t="shared" si="1"/>
        <v>0</v>
      </c>
      <c r="I34" s="49"/>
    </row>
    <row r="35" spans="2:9" ht="60" x14ac:dyDescent="0.25">
      <c r="B35" s="50"/>
      <c r="C35" s="260" t="s">
        <v>810</v>
      </c>
      <c r="D35" s="377" t="s">
        <v>811</v>
      </c>
      <c r="E35" s="376">
        <f>6700000/604.8</f>
        <v>11078.042328042329</v>
      </c>
      <c r="F35" s="247">
        <v>42605</v>
      </c>
      <c r="G35" s="373">
        <f t="shared" ref="G35:G42" si="3">E35</f>
        <v>11078.042328042329</v>
      </c>
      <c r="H35" s="386">
        <f t="shared" si="1"/>
        <v>0</v>
      </c>
      <c r="I35" s="49"/>
    </row>
    <row r="36" spans="2:9" ht="60" x14ac:dyDescent="0.25">
      <c r="B36" s="50"/>
      <c r="C36" s="260" t="s">
        <v>812</v>
      </c>
      <c r="D36" s="377" t="s">
        <v>811</v>
      </c>
      <c r="E36" s="376">
        <f>6980000/604.8</f>
        <v>11541.005291005293</v>
      </c>
      <c r="F36" s="247">
        <v>42605</v>
      </c>
      <c r="G36" s="373">
        <f t="shared" si="3"/>
        <v>11541.005291005293</v>
      </c>
      <c r="H36" s="386">
        <f t="shared" si="1"/>
        <v>0</v>
      </c>
      <c r="I36" s="49"/>
    </row>
    <row r="37" spans="2:9" ht="60" x14ac:dyDescent="0.25">
      <c r="B37" s="50"/>
      <c r="C37" s="260" t="s">
        <v>813</v>
      </c>
      <c r="D37" s="379" t="s">
        <v>809</v>
      </c>
      <c r="E37" s="376">
        <f>6430000/604.8</f>
        <v>10631.613756613757</v>
      </c>
      <c r="F37" s="247">
        <v>42605</v>
      </c>
      <c r="G37" s="373">
        <f t="shared" si="3"/>
        <v>10631.613756613757</v>
      </c>
      <c r="H37" s="386">
        <f t="shared" si="1"/>
        <v>0</v>
      </c>
      <c r="I37" s="49"/>
    </row>
    <row r="38" spans="2:9" ht="51" customHeight="1" x14ac:dyDescent="0.25">
      <c r="B38" s="50"/>
      <c r="C38" s="260" t="s">
        <v>814</v>
      </c>
      <c r="D38" s="377" t="s">
        <v>809</v>
      </c>
      <c r="E38" s="376">
        <f>6540000/604.8</f>
        <v>10813.492063492064</v>
      </c>
      <c r="F38" s="247">
        <v>42605</v>
      </c>
      <c r="G38" s="373">
        <f t="shared" si="3"/>
        <v>10813.492063492064</v>
      </c>
      <c r="H38" s="386">
        <f t="shared" si="1"/>
        <v>0</v>
      </c>
      <c r="I38" s="49"/>
    </row>
    <row r="39" spans="2:9" ht="51" customHeight="1" x14ac:dyDescent="0.25">
      <c r="B39" s="50"/>
      <c r="C39" s="260" t="s">
        <v>815</v>
      </c>
      <c r="D39" s="377" t="s">
        <v>809</v>
      </c>
      <c r="E39" s="376">
        <f>6482000/604.8</f>
        <v>10717.592592592593</v>
      </c>
      <c r="F39" s="247">
        <v>42605</v>
      </c>
      <c r="G39" s="373">
        <f t="shared" si="3"/>
        <v>10717.592592592593</v>
      </c>
      <c r="H39" s="386">
        <f t="shared" si="1"/>
        <v>0</v>
      </c>
      <c r="I39" s="49"/>
    </row>
    <row r="40" spans="2:9" ht="60" x14ac:dyDescent="0.25">
      <c r="B40" s="50"/>
      <c r="C40" s="260" t="s">
        <v>816</v>
      </c>
      <c r="D40" s="377" t="s">
        <v>809</v>
      </c>
      <c r="E40" s="376">
        <f>6450000/604.8</f>
        <v>10664.682539682541</v>
      </c>
      <c r="F40" s="247">
        <v>42605</v>
      </c>
      <c r="G40" s="373">
        <f t="shared" si="3"/>
        <v>10664.682539682541</v>
      </c>
      <c r="H40" s="386">
        <f t="shared" si="1"/>
        <v>0</v>
      </c>
      <c r="I40" s="49"/>
    </row>
    <row r="41" spans="2:9" ht="60" x14ac:dyDescent="0.25">
      <c r="B41" s="50"/>
      <c r="C41" s="260" t="s">
        <v>817</v>
      </c>
      <c r="D41" s="377" t="s">
        <v>809</v>
      </c>
      <c r="E41" s="376">
        <f>6700000/604.8</f>
        <v>11078.042328042329</v>
      </c>
      <c r="F41" s="247">
        <v>42605</v>
      </c>
      <c r="G41" s="373">
        <f t="shared" si="3"/>
        <v>11078.042328042329</v>
      </c>
      <c r="H41" s="386">
        <f t="shared" si="1"/>
        <v>0</v>
      </c>
      <c r="I41" s="49"/>
    </row>
    <row r="42" spans="2:9" ht="45" x14ac:dyDescent="0.25">
      <c r="B42" s="50"/>
      <c r="C42" s="260" t="s">
        <v>765</v>
      </c>
      <c r="D42" s="246" t="s">
        <v>818</v>
      </c>
      <c r="E42" s="372">
        <f>14134300/604.8</f>
        <v>23370.205026455027</v>
      </c>
      <c r="F42" s="247">
        <v>42583</v>
      </c>
      <c r="G42" s="373">
        <f t="shared" si="3"/>
        <v>23370.205026455027</v>
      </c>
      <c r="H42" s="386">
        <f t="shared" si="1"/>
        <v>0</v>
      </c>
      <c r="I42" s="49"/>
    </row>
    <row r="43" spans="2:9" ht="30" x14ac:dyDescent="0.25">
      <c r="B43" s="50"/>
      <c r="C43" s="260" t="s">
        <v>743</v>
      </c>
      <c r="D43" s="246" t="str">
        <f>D11</f>
        <v>Abdou BALLO: Independant Consultant</v>
      </c>
      <c r="E43" s="372">
        <f>7500000/604.8</f>
        <v>12400.793650793652</v>
      </c>
      <c r="F43" s="247">
        <v>42644</v>
      </c>
      <c r="G43" s="373">
        <f t="shared" si="0"/>
        <v>12400.793650793652</v>
      </c>
      <c r="H43" s="386">
        <f t="shared" si="1"/>
        <v>0</v>
      </c>
      <c r="I43" s="49"/>
    </row>
    <row r="44" spans="2:9" ht="90" x14ac:dyDescent="0.25">
      <c r="B44" s="50"/>
      <c r="C44" s="380" t="s">
        <v>819</v>
      </c>
      <c r="D44" s="246" t="s">
        <v>820</v>
      </c>
      <c r="E44" s="372">
        <f>6626000/604.8</f>
        <v>10955.687830687832</v>
      </c>
      <c r="F44" s="247">
        <v>42719</v>
      </c>
      <c r="G44" s="373">
        <f t="shared" si="0"/>
        <v>10955.687830687832</v>
      </c>
      <c r="H44" s="386">
        <f t="shared" si="1"/>
        <v>0</v>
      </c>
      <c r="I44" s="49"/>
    </row>
    <row r="45" spans="2:9" ht="90" x14ac:dyDescent="0.25">
      <c r="B45" s="50"/>
      <c r="C45" s="248" t="s">
        <v>821</v>
      </c>
      <c r="D45" s="246" t="s">
        <v>820</v>
      </c>
      <c r="E45" s="372">
        <f>6626000/604.8</f>
        <v>10955.687830687832</v>
      </c>
      <c r="F45" s="247">
        <v>42719</v>
      </c>
      <c r="G45" s="373">
        <f t="shared" si="0"/>
        <v>10955.687830687832</v>
      </c>
      <c r="H45" s="386">
        <f t="shared" si="1"/>
        <v>0</v>
      </c>
      <c r="I45" s="49"/>
    </row>
    <row r="46" spans="2:9" ht="90" x14ac:dyDescent="0.25">
      <c r="B46" s="50"/>
      <c r="C46" s="248" t="s">
        <v>822</v>
      </c>
      <c r="D46" s="246" t="s">
        <v>823</v>
      </c>
      <c r="E46" s="372">
        <f>6626000/604.8</f>
        <v>10955.687830687832</v>
      </c>
      <c r="F46" s="247">
        <v>42719</v>
      </c>
      <c r="G46" s="373">
        <f t="shared" si="0"/>
        <v>10955.687830687832</v>
      </c>
      <c r="H46" s="386">
        <f t="shared" si="1"/>
        <v>0</v>
      </c>
      <c r="I46" s="49"/>
    </row>
    <row r="47" spans="2:9" ht="75" x14ac:dyDescent="0.25">
      <c r="B47" s="50"/>
      <c r="C47" s="248" t="s">
        <v>824</v>
      </c>
      <c r="D47" s="246" t="s">
        <v>823</v>
      </c>
      <c r="E47" s="372">
        <f>2326000/604.8</f>
        <v>3845.899470899471</v>
      </c>
      <c r="F47" s="247">
        <v>42719</v>
      </c>
      <c r="G47" s="373">
        <f t="shared" si="0"/>
        <v>3845.899470899471</v>
      </c>
      <c r="H47" s="386">
        <f t="shared" si="1"/>
        <v>0</v>
      </c>
      <c r="I47" s="49"/>
    </row>
    <row r="48" spans="2:9" ht="75" x14ac:dyDescent="0.25">
      <c r="B48" s="50"/>
      <c r="C48" s="381" t="s">
        <v>825</v>
      </c>
      <c r="D48" s="246" t="s">
        <v>823</v>
      </c>
      <c r="E48" s="372">
        <f>1826000/604.8</f>
        <v>3019.1798941798943</v>
      </c>
      <c r="F48" s="247">
        <v>42719</v>
      </c>
      <c r="G48" s="373">
        <f t="shared" si="0"/>
        <v>3019.1798941798943</v>
      </c>
      <c r="H48" s="386">
        <f t="shared" si="1"/>
        <v>0</v>
      </c>
      <c r="I48" s="49"/>
    </row>
    <row r="49" spans="2:11" ht="75" x14ac:dyDescent="0.25">
      <c r="B49" s="50"/>
      <c r="C49" s="381" t="s">
        <v>826</v>
      </c>
      <c r="D49" s="246" t="s">
        <v>823</v>
      </c>
      <c r="E49" s="372">
        <f>5626000/604.8</f>
        <v>9302.2486772486773</v>
      </c>
      <c r="F49" s="247">
        <v>42719</v>
      </c>
      <c r="G49" s="373">
        <f t="shared" si="0"/>
        <v>9302.2486772486773</v>
      </c>
      <c r="H49" s="386">
        <f t="shared" si="1"/>
        <v>0</v>
      </c>
      <c r="I49" s="49"/>
    </row>
    <row r="50" spans="2:11" ht="75" x14ac:dyDescent="0.25">
      <c r="B50" s="50"/>
      <c r="C50" s="260" t="s">
        <v>827</v>
      </c>
      <c r="D50" s="246" t="s">
        <v>823</v>
      </c>
      <c r="E50" s="372">
        <f>5626000/604.8</f>
        <v>9302.2486772486773</v>
      </c>
      <c r="F50" s="247">
        <v>42719</v>
      </c>
      <c r="G50" s="373">
        <f t="shared" si="0"/>
        <v>9302.2486772486773</v>
      </c>
      <c r="H50" s="386">
        <f t="shared" si="1"/>
        <v>0</v>
      </c>
      <c r="I50" s="49"/>
    </row>
    <row r="51" spans="2:11" ht="75" x14ac:dyDescent="0.25">
      <c r="B51" s="50"/>
      <c r="C51" s="260" t="s">
        <v>828</v>
      </c>
      <c r="D51" s="246" t="s">
        <v>823</v>
      </c>
      <c r="E51" s="372">
        <f>5626000/604.8</f>
        <v>9302.2486772486773</v>
      </c>
      <c r="F51" s="247">
        <v>42719</v>
      </c>
      <c r="G51" s="373">
        <f t="shared" si="0"/>
        <v>9302.2486772486773</v>
      </c>
      <c r="H51" s="386">
        <f t="shared" si="1"/>
        <v>0</v>
      </c>
      <c r="I51" s="49"/>
    </row>
    <row r="52" spans="2:11" ht="78.400000000000006" customHeight="1" x14ac:dyDescent="0.25">
      <c r="B52" s="50"/>
      <c r="C52" s="260" t="s">
        <v>829</v>
      </c>
      <c r="D52" s="246" t="s">
        <v>830</v>
      </c>
      <c r="E52" s="372">
        <f>5730000/604.8</f>
        <v>9474.2063492063498</v>
      </c>
      <c r="F52" s="247">
        <v>42719</v>
      </c>
      <c r="G52" s="373">
        <f t="shared" si="0"/>
        <v>9474.2063492063498</v>
      </c>
      <c r="H52" s="386">
        <f t="shared" si="1"/>
        <v>0</v>
      </c>
      <c r="I52" s="49"/>
    </row>
    <row r="53" spans="2:11" ht="60" x14ac:dyDescent="0.25">
      <c r="B53" s="50"/>
      <c r="C53" s="260" t="s">
        <v>831</v>
      </c>
      <c r="D53" s="246" t="s">
        <v>830</v>
      </c>
      <c r="E53" s="372">
        <f>4715000/604.8</f>
        <v>7795.965608465609</v>
      </c>
      <c r="F53" s="247">
        <v>42719</v>
      </c>
      <c r="G53" s="373">
        <f t="shared" si="0"/>
        <v>7795.965608465609</v>
      </c>
      <c r="H53" s="386">
        <f t="shared" si="1"/>
        <v>0</v>
      </c>
      <c r="I53" s="49"/>
    </row>
    <row r="54" spans="2:11" ht="75" x14ac:dyDescent="0.25">
      <c r="B54" s="50"/>
      <c r="C54" s="260" t="s">
        <v>832</v>
      </c>
      <c r="D54" s="246" t="s">
        <v>830</v>
      </c>
      <c r="E54" s="372">
        <f>6715000/604.8</f>
        <v>11102.843915343916</v>
      </c>
      <c r="F54" s="247">
        <v>42719</v>
      </c>
      <c r="G54" s="373">
        <f t="shared" si="0"/>
        <v>11102.843915343916</v>
      </c>
      <c r="H54" s="386">
        <f t="shared" si="1"/>
        <v>0</v>
      </c>
      <c r="I54" s="49"/>
    </row>
    <row r="55" spans="2:11" ht="75" x14ac:dyDescent="0.25">
      <c r="B55" s="50"/>
      <c r="C55" s="260" t="s">
        <v>833</v>
      </c>
      <c r="D55" s="248" t="s">
        <v>830</v>
      </c>
      <c r="E55" s="372">
        <f>6230000/604.8</f>
        <v>10300.925925925927</v>
      </c>
      <c r="F55" s="247">
        <v>42719</v>
      </c>
      <c r="G55" s="382">
        <f t="shared" si="0"/>
        <v>10300.925925925927</v>
      </c>
      <c r="H55" s="386">
        <f t="shared" si="1"/>
        <v>0</v>
      </c>
      <c r="I55" s="49"/>
      <c r="K55" s="325"/>
    </row>
    <row r="56" spans="2:11" ht="74.650000000000006" customHeight="1" x14ac:dyDescent="0.25">
      <c r="B56" s="50"/>
      <c r="C56" s="260" t="s">
        <v>834</v>
      </c>
      <c r="D56" s="248" t="s">
        <v>830</v>
      </c>
      <c r="E56" s="372">
        <f>6200000/604.8</f>
        <v>10251.322751322752</v>
      </c>
      <c r="F56" s="247">
        <v>42719</v>
      </c>
      <c r="G56" s="382">
        <f t="shared" si="0"/>
        <v>10251.322751322752</v>
      </c>
      <c r="H56" s="386">
        <f t="shared" si="1"/>
        <v>0</v>
      </c>
      <c r="I56" s="49"/>
      <c r="K56" s="325"/>
    </row>
    <row r="57" spans="2:11" ht="75" x14ac:dyDescent="0.25">
      <c r="B57" s="50"/>
      <c r="C57" s="260" t="s">
        <v>835</v>
      </c>
      <c r="D57" s="248" t="s">
        <v>830</v>
      </c>
      <c r="E57" s="372">
        <f>4165000/604.8</f>
        <v>6886.5740740740748</v>
      </c>
      <c r="F57" s="247">
        <v>42719</v>
      </c>
      <c r="G57" s="382">
        <f t="shared" si="0"/>
        <v>6886.5740740740748</v>
      </c>
      <c r="H57" s="386">
        <f t="shared" si="1"/>
        <v>0</v>
      </c>
      <c r="I57" s="49"/>
      <c r="K57" s="325"/>
    </row>
    <row r="58" spans="2:11" ht="60" x14ac:dyDescent="0.25">
      <c r="B58" s="50"/>
      <c r="C58" s="260" t="s">
        <v>836</v>
      </c>
      <c r="D58" s="248" t="s">
        <v>830</v>
      </c>
      <c r="E58" s="372">
        <f>6750000/604.8</f>
        <v>11160.714285714286</v>
      </c>
      <c r="F58" s="247">
        <v>42719</v>
      </c>
      <c r="G58" s="382">
        <f t="shared" si="0"/>
        <v>11160.714285714286</v>
      </c>
      <c r="H58" s="386">
        <f t="shared" si="1"/>
        <v>0</v>
      </c>
      <c r="I58" s="49"/>
      <c r="K58" s="325"/>
    </row>
    <row r="59" spans="2:11" ht="75" x14ac:dyDescent="0.25">
      <c r="B59" s="50"/>
      <c r="C59" s="260" t="s">
        <v>837</v>
      </c>
      <c r="D59" s="248" t="s">
        <v>830</v>
      </c>
      <c r="E59" s="372">
        <f>6715000/604.8</f>
        <v>11102.843915343916</v>
      </c>
      <c r="F59" s="247">
        <v>42719</v>
      </c>
      <c r="G59" s="382">
        <f t="shared" si="0"/>
        <v>11102.843915343916</v>
      </c>
      <c r="H59" s="386">
        <f t="shared" si="1"/>
        <v>0</v>
      </c>
      <c r="I59" s="49"/>
      <c r="K59" s="325"/>
    </row>
    <row r="60" spans="2:11" ht="60" x14ac:dyDescent="0.25">
      <c r="B60" s="50"/>
      <c r="C60" s="260" t="s">
        <v>838</v>
      </c>
      <c r="D60" s="248" t="s">
        <v>830</v>
      </c>
      <c r="E60" s="372">
        <f>6715000/604.8</f>
        <v>11102.843915343916</v>
      </c>
      <c r="F60" s="247">
        <v>42719</v>
      </c>
      <c r="G60" s="382">
        <f t="shared" si="0"/>
        <v>11102.843915343916</v>
      </c>
      <c r="H60" s="386">
        <f t="shared" si="1"/>
        <v>0</v>
      </c>
      <c r="I60" s="49"/>
      <c r="K60" s="325"/>
    </row>
    <row r="61" spans="2:11" ht="75" x14ac:dyDescent="0.25">
      <c r="B61" s="50"/>
      <c r="C61" s="260" t="s">
        <v>839</v>
      </c>
      <c r="D61" s="248" t="s">
        <v>830</v>
      </c>
      <c r="E61" s="372">
        <f>5965000/604.8</f>
        <v>9862.7645502645519</v>
      </c>
      <c r="F61" s="247">
        <v>42719</v>
      </c>
      <c r="G61" s="382">
        <f t="shared" si="0"/>
        <v>9862.7645502645519</v>
      </c>
      <c r="H61" s="386">
        <f t="shared" si="1"/>
        <v>0</v>
      </c>
      <c r="I61" s="49"/>
      <c r="K61" s="325"/>
    </row>
    <row r="62" spans="2:11" ht="90" x14ac:dyDescent="0.25">
      <c r="B62" s="50"/>
      <c r="C62" s="260" t="s">
        <v>764</v>
      </c>
      <c r="D62" s="269" t="s">
        <v>744</v>
      </c>
      <c r="E62" s="289">
        <f>4999630/604.8</f>
        <v>8266.5839947089953</v>
      </c>
      <c r="F62" s="269" t="s">
        <v>693</v>
      </c>
      <c r="G62" s="289">
        <f t="shared" si="0"/>
        <v>8266.5839947089953</v>
      </c>
      <c r="H62" s="386">
        <f t="shared" si="1"/>
        <v>0</v>
      </c>
      <c r="I62" s="49"/>
    </row>
    <row r="63" spans="2:11" x14ac:dyDescent="0.25">
      <c r="B63" s="50"/>
      <c r="C63" s="383" t="s">
        <v>334</v>
      </c>
      <c r="D63" s="384"/>
      <c r="E63" s="385">
        <f>SUM(E11:E62)</f>
        <v>524134.90740740759</v>
      </c>
      <c r="F63" s="384"/>
      <c r="G63" s="385">
        <f>SUM(G11:G62)</f>
        <v>524134.90740740759</v>
      </c>
      <c r="H63" s="386">
        <f t="shared" si="1"/>
        <v>0</v>
      </c>
      <c r="I63" s="49"/>
    </row>
    <row r="64" spans="2:11" x14ac:dyDescent="0.25">
      <c r="B64" s="50"/>
      <c r="C64" s="493" t="s">
        <v>237</v>
      </c>
      <c r="D64" s="493"/>
      <c r="E64" s="51"/>
      <c r="F64" s="51"/>
      <c r="G64" s="51"/>
      <c r="H64" s="51"/>
      <c r="I64" s="49"/>
    </row>
    <row r="65" spans="2:9" ht="15.75" thickBot="1" x14ac:dyDescent="0.3">
      <c r="B65" s="50"/>
      <c r="C65" s="492" t="s">
        <v>748</v>
      </c>
      <c r="D65" s="492"/>
      <c r="E65" s="492"/>
      <c r="F65" s="313"/>
      <c r="G65" s="313"/>
      <c r="H65" s="313"/>
      <c r="I65" s="49"/>
    </row>
    <row r="66" spans="2:9" ht="42" customHeight="1" x14ac:dyDescent="0.25">
      <c r="B66" s="50"/>
      <c r="C66" s="290" t="s">
        <v>296</v>
      </c>
      <c r="D66" s="291" t="s">
        <v>238</v>
      </c>
      <c r="E66" s="397" t="s">
        <v>292</v>
      </c>
      <c r="F66" s="396" t="s">
        <v>293</v>
      </c>
      <c r="G66" s="398" t="s">
        <v>290</v>
      </c>
      <c r="H66" s="131"/>
      <c r="I66" s="326"/>
    </row>
    <row r="67" spans="2:9" ht="42" customHeight="1" thickBot="1" x14ac:dyDescent="0.3">
      <c r="B67" s="50"/>
      <c r="C67" s="392"/>
      <c r="D67" s="396"/>
      <c r="E67" s="393"/>
      <c r="F67" s="394"/>
      <c r="G67" s="282" t="s">
        <v>858</v>
      </c>
      <c r="H67" s="395"/>
      <c r="I67" s="326"/>
    </row>
    <row r="68" spans="2:9" ht="30.6" customHeight="1" x14ac:dyDescent="0.25">
      <c r="B68" s="50"/>
      <c r="C68" s="248" t="s">
        <v>746</v>
      </c>
      <c r="D68" s="316" t="s">
        <v>745</v>
      </c>
      <c r="E68" s="256">
        <f>25083500/604.8</f>
        <v>41474.041005291008</v>
      </c>
      <c r="F68" s="255">
        <f>14797600/604.8</f>
        <v>24466.931216931218</v>
      </c>
      <c r="G68" s="248" t="s">
        <v>766</v>
      </c>
      <c r="H68" s="51"/>
      <c r="I68" s="491"/>
    </row>
    <row r="69" spans="2:9" ht="42.4" customHeight="1" x14ac:dyDescent="0.25">
      <c r="B69" s="50"/>
      <c r="C69" s="248" t="s">
        <v>853</v>
      </c>
      <c r="D69" s="316" t="s">
        <v>846</v>
      </c>
      <c r="E69" s="387">
        <f>2492000/604.8</f>
        <v>4120.3703703703704</v>
      </c>
      <c r="F69" s="387">
        <f>2630000/604.8</f>
        <v>4348.5449735449738</v>
      </c>
      <c r="G69" s="317" t="s">
        <v>747</v>
      </c>
      <c r="H69" s="51"/>
      <c r="I69" s="491"/>
    </row>
    <row r="70" spans="2:9" ht="60.95" customHeight="1" x14ac:dyDescent="0.25">
      <c r="B70" s="50"/>
      <c r="C70" s="260" t="s">
        <v>852</v>
      </c>
      <c r="D70" s="316" t="s">
        <v>846</v>
      </c>
      <c r="E70" s="387">
        <f>2436000/604.8</f>
        <v>4027.7777777777783</v>
      </c>
      <c r="F70" s="387">
        <f>2550000/604.8</f>
        <v>4216.2698412698419</v>
      </c>
      <c r="G70" s="317" t="s">
        <v>747</v>
      </c>
      <c r="H70" s="51"/>
      <c r="I70" s="491"/>
    </row>
    <row r="71" spans="2:9" ht="59.1" customHeight="1" x14ac:dyDescent="0.25">
      <c r="B71" s="50"/>
      <c r="C71" s="251" t="s">
        <v>854</v>
      </c>
      <c r="D71" s="316" t="s">
        <v>846</v>
      </c>
      <c r="E71" s="387">
        <f>2426000/604.8</f>
        <v>4011.2433862433863</v>
      </c>
      <c r="F71" s="257">
        <f>2525000/604.8</f>
        <v>4174.9338624338625</v>
      </c>
      <c r="G71" s="317" t="s">
        <v>747</v>
      </c>
      <c r="H71" s="51"/>
      <c r="I71" s="491"/>
    </row>
    <row r="72" spans="2:9" ht="69.95" customHeight="1" x14ac:dyDescent="0.25">
      <c r="B72" s="50"/>
      <c r="C72" s="248" t="str">
        <f>C17</f>
        <v xml:space="preserve">Consultancy service for the evaluation and design of a perimeter (gardening) for the women of DEGUERE, rural district of BAMBA, circle of KORO </v>
      </c>
      <c r="D72" s="316" t="s">
        <v>846</v>
      </c>
      <c r="E72" s="389">
        <f>6270000/604.8</f>
        <v>10367.063492063493</v>
      </c>
      <c r="F72" s="389">
        <f>E17</f>
        <v>8664.0211640211655</v>
      </c>
      <c r="G72" s="391" t="s">
        <v>847</v>
      </c>
      <c r="H72" s="51"/>
      <c r="I72" s="491"/>
    </row>
    <row r="73" spans="2:9" ht="69.95" customHeight="1" x14ac:dyDescent="0.25">
      <c r="B73" s="50"/>
      <c r="C73" s="248" t="str">
        <f t="shared" ref="C73:C96" si="4">C18</f>
        <v xml:space="preserve">Consultancy service for the evaluation and design of a perimeter (gardening) for the women of OBE, rural district of TEDIE, circle of DOUNETZA </v>
      </c>
      <c r="D73" s="316" t="s">
        <v>846</v>
      </c>
      <c r="E73" s="389">
        <f>6270000/604.8</f>
        <v>10367.063492063493</v>
      </c>
      <c r="F73" s="389">
        <f t="shared" ref="F73:F96" si="5">E18</f>
        <v>8664.0211640211655</v>
      </c>
      <c r="G73" s="391" t="s">
        <v>847</v>
      </c>
      <c r="H73" s="51"/>
      <c r="I73" s="491"/>
    </row>
    <row r="74" spans="2:9" ht="69.95" customHeight="1" x14ac:dyDescent="0.25">
      <c r="B74" s="50"/>
      <c r="C74" s="248" t="str">
        <f t="shared" si="4"/>
        <v>Consultancy service for the evaluation and design of a perimeter (gardening)for the women of SAOURAKOM, rural district of TEDIE, circle of DOUENTZA</v>
      </c>
      <c r="D74" s="316" t="s">
        <v>846</v>
      </c>
      <c r="E74" s="389">
        <f t="shared" ref="E74:E76" si="6">6270000/604.8</f>
        <v>10367.063492063493</v>
      </c>
      <c r="F74" s="389">
        <f t="shared" si="5"/>
        <v>8664.0211640211655</v>
      </c>
      <c r="G74" s="391" t="s">
        <v>847</v>
      </c>
      <c r="H74" s="51"/>
      <c r="I74" s="491"/>
    </row>
    <row r="75" spans="2:9" ht="69.95" customHeight="1" x14ac:dyDescent="0.25">
      <c r="B75" s="50"/>
      <c r="C75" s="248" t="str">
        <f t="shared" si="4"/>
        <v>Consultancy service for the evaluation and design of a perimeter (gardening) for the women of ADIA, rural district of KOUBEWEL KOUNDIA, circle of DOUENTZA</v>
      </c>
      <c r="D75" s="316" t="s">
        <v>846</v>
      </c>
      <c r="E75" s="389">
        <f t="shared" si="6"/>
        <v>10367.063492063493</v>
      </c>
      <c r="F75" s="389" t="str">
        <f t="shared" si="5"/>
        <v xml:space="preserve"> </v>
      </c>
      <c r="G75" s="391" t="s">
        <v>847</v>
      </c>
      <c r="H75" s="51"/>
      <c r="I75" s="491"/>
    </row>
    <row r="76" spans="2:9" ht="60.95" customHeight="1" x14ac:dyDescent="0.25">
      <c r="B76" s="50"/>
      <c r="C76" s="248" t="str">
        <f t="shared" si="4"/>
        <v xml:space="preserve">Consulting service for the evaluation and design of the KOIRABERY crocodile pond,  rural district of KOUBEWEL KOUNDIA,  circle of DOUENTZA </v>
      </c>
      <c r="D76" s="316" t="s">
        <v>846</v>
      </c>
      <c r="E76" s="389">
        <f t="shared" si="6"/>
        <v>10367.063492063493</v>
      </c>
      <c r="F76" s="389">
        <f t="shared" si="5"/>
        <v>9734.4080687830701</v>
      </c>
      <c r="G76" s="391" t="s">
        <v>847</v>
      </c>
      <c r="H76" s="51"/>
      <c r="I76" s="491"/>
    </row>
    <row r="77" spans="2:9" ht="75.75" customHeight="1" x14ac:dyDescent="0.25">
      <c r="B77" s="50"/>
      <c r="C77" s="248" t="str">
        <f t="shared" si="4"/>
        <v xml:space="preserve">Consultancy service for evaluation and design for the development of the fish pond of KOIRABERY, rural district of KOUBEWEL KOUNDIA, circle of DOUENTZA </v>
      </c>
      <c r="D77" s="316" t="str">
        <f>D76</f>
        <v xml:space="preserve">3 technical and financial offers  </v>
      </c>
      <c r="E77" s="389">
        <f>E76</f>
        <v>10367.063492063493</v>
      </c>
      <c r="F77" s="389">
        <f t="shared" si="5"/>
        <v>11907.853835978836</v>
      </c>
      <c r="G77" s="391" t="s">
        <v>847</v>
      </c>
      <c r="H77" s="51"/>
      <c r="I77" s="491"/>
    </row>
    <row r="78" spans="2:9" ht="66" customHeight="1" x14ac:dyDescent="0.25">
      <c r="B78" s="50"/>
      <c r="C78" s="248" t="str">
        <f t="shared" si="4"/>
        <v xml:space="preserve">Consulting service for the evaluation and design of the ADIA pond,  rural district of KOUBEWEL KOUNDIA,  circle of DOUENTZA </v>
      </c>
      <c r="D78" s="316" t="str">
        <f>D77</f>
        <v xml:space="preserve">3 technical and financial offers  </v>
      </c>
      <c r="E78" s="389">
        <f>7319000/604.8</f>
        <v>12101.521164021166</v>
      </c>
      <c r="F78" s="389">
        <f t="shared" si="5"/>
        <v>11907.853835978836</v>
      </c>
      <c r="G78" s="391" t="s">
        <v>847</v>
      </c>
      <c r="H78" s="51"/>
      <c r="I78" s="491"/>
    </row>
    <row r="79" spans="2:9" ht="69.95" customHeight="1" x14ac:dyDescent="0.25">
      <c r="B79" s="50"/>
      <c r="C79" s="248" t="str">
        <f t="shared" si="4"/>
        <v xml:space="preserve">Consulting service for the evaluation and design of the PELOU pond,  rural district of PELOU,  circle of BANDIAGARA  </v>
      </c>
      <c r="D79" s="316" t="str">
        <f>D78</f>
        <v xml:space="preserve">3 technical and financial offers  </v>
      </c>
      <c r="E79" s="389">
        <f>7319000/604.8</f>
        <v>12101.521164021166</v>
      </c>
      <c r="F79" s="389">
        <f t="shared" si="5"/>
        <v>11873.925264550266</v>
      </c>
      <c r="G79" s="391" t="s">
        <v>847</v>
      </c>
      <c r="H79" s="51"/>
      <c r="I79" s="491"/>
    </row>
    <row r="80" spans="2:9" ht="59.65" customHeight="1" x14ac:dyDescent="0.25">
      <c r="B80" s="50"/>
      <c r="C80" s="248" t="str">
        <f t="shared" si="4"/>
        <v xml:space="preserve">Consulting service for the evaluation and design of the TABACO pond,  rural district of KOUBEWEL KOUNDIA,  circle of DOUENTZA </v>
      </c>
      <c r="D80" s="316" t="str">
        <f>D79</f>
        <v xml:space="preserve">3 technical and financial offers  </v>
      </c>
      <c r="E80" s="389">
        <f>7320000/604.8</f>
        <v>12103.174603174604</v>
      </c>
      <c r="F80" s="389">
        <f t="shared" si="5"/>
        <v>11907.853835978836</v>
      </c>
      <c r="G80" s="391" t="s">
        <v>847</v>
      </c>
      <c r="H80" s="51"/>
      <c r="I80" s="491"/>
    </row>
    <row r="81" spans="2:9" ht="70.5" customHeight="1" x14ac:dyDescent="0.25">
      <c r="B81" s="50"/>
      <c r="C81" s="248" t="str">
        <f t="shared" si="4"/>
        <v>Consulting service for evaluation and design for the development of the feeding channel of the BORE pond, rural district of BORE,  circle of DOUENTZA</v>
      </c>
      <c r="D81" s="316" t="str">
        <f>D80</f>
        <v xml:space="preserve">3 technical and financial offers  </v>
      </c>
      <c r="E81" s="389">
        <f>7290000/604.8</f>
        <v>12053.571428571429</v>
      </c>
      <c r="F81" s="389">
        <f t="shared" si="5"/>
        <v>12023.697089947091</v>
      </c>
      <c r="G81" s="391" t="s">
        <v>847</v>
      </c>
      <c r="H81" s="51"/>
      <c r="I81" s="491"/>
    </row>
    <row r="82" spans="2:9" ht="60.4" customHeight="1" x14ac:dyDescent="0.25">
      <c r="B82" s="50"/>
      <c r="C82" s="248" t="str">
        <f t="shared" si="4"/>
        <v xml:space="preserve">Consultancy service for the evaluation and design for the digging of the Diabal Plain Feeding Area, rural district ofTogoro-Kotia ,  Circle of Tenenkou </v>
      </c>
      <c r="D82" s="316" t="s">
        <v>848</v>
      </c>
      <c r="E82" s="389">
        <f>7320000/604.8</f>
        <v>12103.174603174604</v>
      </c>
      <c r="F82" s="389">
        <f t="shared" si="5"/>
        <v>8796.2962962962974</v>
      </c>
      <c r="G82" s="391" t="s">
        <v>847</v>
      </c>
      <c r="H82" s="51"/>
      <c r="I82" s="491"/>
    </row>
    <row r="83" spans="2:9" ht="60.4" customHeight="1" x14ac:dyDescent="0.25">
      <c r="B83" s="50"/>
      <c r="C83" s="248" t="str">
        <f t="shared" si="4"/>
        <v xml:space="preserve">Consultancy service for the evaluation and design for the digging of the Dialamba Plain Feeding Area, rural district ofTogoro-Kotia ,  Circle of Tenenkou  </v>
      </c>
      <c r="D83" s="316" t="s">
        <v>846</v>
      </c>
      <c r="E83" s="389">
        <f>7635000/604.8</f>
        <v>12624.007936507938</v>
      </c>
      <c r="F83" s="389">
        <f t="shared" si="5"/>
        <v>8482.1428571428569</v>
      </c>
      <c r="G83" s="391" t="s">
        <v>847</v>
      </c>
      <c r="H83" s="51"/>
      <c r="I83" s="491"/>
    </row>
    <row r="84" spans="2:9" ht="59.65" customHeight="1" x14ac:dyDescent="0.25">
      <c r="B84" s="50"/>
      <c r="C84" s="248" t="str">
        <f t="shared" si="4"/>
        <v>Consultancy service for the assessment and design for the construction of the Orobane dam, rural district of Bamba , circle of Koro</v>
      </c>
      <c r="D84" s="316" t="s">
        <v>846</v>
      </c>
      <c r="E84" s="389">
        <f>5745000/604.8</f>
        <v>9499.0079365079364</v>
      </c>
      <c r="F84" s="389">
        <f t="shared" si="5"/>
        <v>14169.973544973545</v>
      </c>
      <c r="G84" s="391" t="s">
        <v>847</v>
      </c>
      <c r="H84" s="51"/>
      <c r="I84" s="491"/>
    </row>
    <row r="85" spans="2:9" ht="69.95" customHeight="1" x14ac:dyDescent="0.25">
      <c r="B85" s="50"/>
      <c r="C85" s="248" t="str">
        <f t="shared" si="4"/>
        <v xml:space="preserve">Consultancy service for the evaluation and design of a perimeter for the women of Togoro-Kotia, rural district of Togor-Kotia, circle of Tenenkou </v>
      </c>
      <c r="D85" s="316" t="s">
        <v>846</v>
      </c>
      <c r="E85" s="389">
        <f>5745000/604.8</f>
        <v>9499.0079365079364</v>
      </c>
      <c r="F85" s="389">
        <f t="shared" si="5"/>
        <v>8895.5026455026455</v>
      </c>
      <c r="G85" s="391" t="s">
        <v>847</v>
      </c>
      <c r="H85" s="51"/>
      <c r="I85" s="491"/>
    </row>
    <row r="86" spans="2:9" ht="52.7" customHeight="1" x14ac:dyDescent="0.25">
      <c r="B86" s="50"/>
      <c r="C86" s="248" t="str">
        <f t="shared" si="4"/>
        <v xml:space="preserve">Consulting service for the evaluation and design for the development of the Orobane pool, rural district of Bamba, circle of Koro </v>
      </c>
      <c r="D86" s="316" t="s">
        <v>846</v>
      </c>
      <c r="E86" s="389">
        <f>9500000/604.8</f>
        <v>15707.671957671959</v>
      </c>
      <c r="F86" s="389">
        <f t="shared" si="5"/>
        <v>11954.36507936508</v>
      </c>
      <c r="G86" s="391" t="s">
        <v>847</v>
      </c>
      <c r="H86" s="51"/>
      <c r="I86" s="491"/>
    </row>
    <row r="87" spans="2:9" ht="62.1" customHeight="1" x14ac:dyDescent="0.25">
      <c r="B87" s="50"/>
      <c r="C87" s="248" t="s">
        <v>849</v>
      </c>
      <c r="D87" s="316" t="s">
        <v>846</v>
      </c>
      <c r="E87" s="389">
        <f>5805000/604.8</f>
        <v>9598.2142857142862</v>
      </c>
      <c r="F87" s="389">
        <f t="shared" si="5"/>
        <v>9598.2142857142862</v>
      </c>
      <c r="G87" s="391" t="s">
        <v>847</v>
      </c>
      <c r="H87" s="51"/>
      <c r="I87" s="491"/>
    </row>
    <row r="88" spans="2:9" ht="72.75" customHeight="1" x14ac:dyDescent="0.25">
      <c r="B88" s="50"/>
      <c r="C88" s="248" t="str">
        <f t="shared" si="4"/>
        <v>Consulting service for the evaluation and design for the development of the Engré pool, rural district of KENDE, circle of  BANDIAGARA</v>
      </c>
      <c r="D88" s="316" t="s">
        <v>848</v>
      </c>
      <c r="E88" s="389">
        <f>9200000/604.8</f>
        <v>15211.640211640213</v>
      </c>
      <c r="F88" s="389">
        <f t="shared" si="5"/>
        <v>14120.370370370372</v>
      </c>
      <c r="G88" s="391" t="s">
        <v>847</v>
      </c>
      <c r="H88" s="51"/>
      <c r="I88" s="491"/>
    </row>
    <row r="89" spans="2:9" ht="69.95" customHeight="1" x14ac:dyDescent="0.25">
      <c r="B89" s="50"/>
      <c r="C89" s="248" t="str">
        <f t="shared" si="4"/>
        <v>Consulting service for the evaluation and design of a water supply in Dembely, rural district of KOUBEWEL KOUNDIA, Circle of  Douentza</v>
      </c>
      <c r="D89" s="316" t="s">
        <v>846</v>
      </c>
      <c r="E89" s="389">
        <f>5820000/604.8</f>
        <v>9623.0158730158746</v>
      </c>
      <c r="F89" s="389">
        <f t="shared" si="5"/>
        <v>11574.074074074075</v>
      </c>
      <c r="G89" s="391" t="s">
        <v>847</v>
      </c>
      <c r="H89" s="51"/>
      <c r="I89" s="491"/>
    </row>
    <row r="90" spans="2:9" ht="66.95" customHeight="1" x14ac:dyDescent="0.25">
      <c r="B90" s="50"/>
      <c r="C90" s="248" t="str">
        <f t="shared" si="4"/>
        <v xml:space="preserve">Consulting service for the evaluation and design of a water supply in FEDJI HOYE, rural district of GANDAMIA, Circle of  Douentza </v>
      </c>
      <c r="D90" s="316" t="s">
        <v>846</v>
      </c>
      <c r="E90" s="389">
        <f>10500000/604.8</f>
        <v>17361.111111111113</v>
      </c>
      <c r="F90" s="389">
        <f t="shared" si="5"/>
        <v>11078.042328042329</v>
      </c>
      <c r="G90" s="391" t="s">
        <v>847</v>
      </c>
      <c r="H90" s="51"/>
      <c r="I90" s="491"/>
    </row>
    <row r="91" spans="2:9" ht="63" customHeight="1" x14ac:dyDescent="0.25">
      <c r="B91" s="50"/>
      <c r="C91" s="248" t="str">
        <f t="shared" si="4"/>
        <v xml:space="preserve">Consulting service for the evaluation and design of a water supply in BIROL ADIODA, rural district of GANDAMIA, Circle of  Douentza </v>
      </c>
      <c r="D91" s="316" t="s">
        <v>846</v>
      </c>
      <c r="E91" s="389">
        <f>7500000/604.8</f>
        <v>12400.793650793652</v>
      </c>
      <c r="F91" s="389">
        <f t="shared" si="5"/>
        <v>11541.005291005293</v>
      </c>
      <c r="G91" s="391" t="s">
        <v>847</v>
      </c>
      <c r="H91" s="51"/>
      <c r="I91" s="491"/>
    </row>
    <row r="92" spans="2:9" ht="61.7" customHeight="1" x14ac:dyDescent="0.25">
      <c r="B92" s="50"/>
      <c r="C92" s="248" t="str">
        <f t="shared" si="4"/>
        <v xml:space="preserve">Consulting service for the evaluation and design of a water supply in BORE, rural district of DANGOL BORE, Circle of  DOUENTZA </v>
      </c>
      <c r="D92" s="316" t="s">
        <v>846</v>
      </c>
      <c r="E92" s="389">
        <f>6700000/604.8</f>
        <v>11078.042328042329</v>
      </c>
      <c r="F92" s="389">
        <f t="shared" si="5"/>
        <v>10631.613756613757</v>
      </c>
      <c r="G92" s="391" t="s">
        <v>847</v>
      </c>
      <c r="H92" s="51"/>
      <c r="I92" s="491"/>
    </row>
    <row r="93" spans="2:9" ht="61.35" customHeight="1" x14ac:dyDescent="0.25">
      <c r="B93" s="50"/>
      <c r="C93" s="248" t="str">
        <f t="shared" si="4"/>
        <v xml:space="preserve">Consulting service for the evaluation and design of a water supply in DJERA, rural district of PONDORI, Circle of  DJENNE </v>
      </c>
      <c r="D93" s="316" t="s">
        <v>848</v>
      </c>
      <c r="E93" s="389">
        <f>7758000/604.8</f>
        <v>12827.380952380954</v>
      </c>
      <c r="F93" s="389">
        <f t="shared" si="5"/>
        <v>10813.492063492064</v>
      </c>
      <c r="G93" s="391" t="s">
        <v>847</v>
      </c>
      <c r="H93" s="51"/>
      <c r="I93" s="491"/>
    </row>
    <row r="94" spans="2:9" ht="59.65" customHeight="1" x14ac:dyDescent="0.25">
      <c r="B94" s="50"/>
      <c r="C94" s="248" t="str">
        <f t="shared" si="4"/>
        <v xml:space="preserve">Consulting service for the evaluation and design of a water supply in ANDJI, rural district of TEDIE, Circle of  DOUENTZA </v>
      </c>
      <c r="D94" s="316" t="s">
        <v>846</v>
      </c>
      <c r="E94" s="389">
        <f>7000000/604.8</f>
        <v>11574.074074074075</v>
      </c>
      <c r="F94" s="389">
        <f t="shared" si="5"/>
        <v>10717.592592592593</v>
      </c>
      <c r="G94" s="391" t="s">
        <v>847</v>
      </c>
      <c r="H94" s="51"/>
      <c r="I94" s="491"/>
    </row>
    <row r="95" spans="2:9" ht="43.7" customHeight="1" x14ac:dyDescent="0.25">
      <c r="B95" s="50"/>
      <c r="C95" s="248" t="str">
        <f t="shared" si="4"/>
        <v xml:space="preserve">Consulting service for the evaluation and design of a water supply in WEDIE, rural district of PELOU, Circle of BANDIAGARA </v>
      </c>
      <c r="D95" s="316" t="s">
        <v>846</v>
      </c>
      <c r="E95" s="389">
        <f>7200000/604.8</f>
        <v>11904.761904761906</v>
      </c>
      <c r="F95" s="389">
        <f t="shared" si="5"/>
        <v>10664.682539682541</v>
      </c>
      <c r="G95" s="391" t="s">
        <v>847</v>
      </c>
      <c r="H95" s="51"/>
      <c r="I95" s="491"/>
    </row>
    <row r="96" spans="2:9" ht="66.400000000000006" customHeight="1" x14ac:dyDescent="0.25">
      <c r="B96" s="50"/>
      <c r="C96" s="248" t="str">
        <f t="shared" si="4"/>
        <v>Consulting service for the evaluation and design of a water supply in KENDE, rural district of KENDE, Circle of BANDIAGARA</v>
      </c>
      <c r="D96" s="316" t="s">
        <v>846</v>
      </c>
      <c r="E96" s="389">
        <f>7100000/604.8</f>
        <v>11739.417989417991</v>
      </c>
      <c r="F96" s="389">
        <f t="shared" si="5"/>
        <v>11078.042328042329</v>
      </c>
      <c r="G96" s="391" t="s">
        <v>847</v>
      </c>
      <c r="H96" s="51"/>
      <c r="I96" s="491"/>
    </row>
    <row r="97" spans="2:9" ht="105.4" customHeight="1" x14ac:dyDescent="0.25">
      <c r="B97" s="50"/>
      <c r="C97" s="248" t="s">
        <v>855</v>
      </c>
      <c r="D97" s="316" t="s">
        <v>722</v>
      </c>
      <c r="E97" s="389">
        <f>14134300/604.8</f>
        <v>23370.205026455027</v>
      </c>
      <c r="F97" s="389">
        <f>14134300/604.8</f>
        <v>23370.205026455027</v>
      </c>
      <c r="G97" s="248" t="s">
        <v>767</v>
      </c>
      <c r="H97" s="51"/>
      <c r="I97" s="491"/>
    </row>
    <row r="98" spans="2:9" ht="57" customHeight="1" x14ac:dyDescent="0.25">
      <c r="B98" s="50"/>
      <c r="C98" s="248" t="s">
        <v>856</v>
      </c>
      <c r="D98" s="316" t="s">
        <v>723</v>
      </c>
      <c r="E98" s="389">
        <f>8440000/604.8</f>
        <v>13955.026455026456</v>
      </c>
      <c r="F98" s="389">
        <f>7500000/604.8</f>
        <v>12400.793650793652</v>
      </c>
      <c r="G98" s="248" t="s">
        <v>749</v>
      </c>
      <c r="H98" s="51"/>
      <c r="I98" s="491"/>
    </row>
    <row r="99" spans="2:9" ht="73.7" customHeight="1" x14ac:dyDescent="0.25">
      <c r="B99" s="50"/>
      <c r="C99" s="248" t="str">
        <f>C44</f>
        <v xml:space="preserve">Consulting service for the evaluation and Dimensioning for the realization of asummary water supply for the gardening on behalf of women in the village of Bougouberi, rural district of Binga, Timbuktu region </v>
      </c>
      <c r="D99" s="316" t="s">
        <v>848</v>
      </c>
      <c r="E99" s="389">
        <f>7200000/604.8</f>
        <v>11904.761904761906</v>
      </c>
      <c r="F99" s="389">
        <f>E44</f>
        <v>10955.687830687832</v>
      </c>
      <c r="G99" s="391" t="s">
        <v>850</v>
      </c>
      <c r="H99" s="51"/>
      <c r="I99" s="491"/>
    </row>
    <row r="100" spans="2:9" ht="78.400000000000006" customHeight="1" x14ac:dyDescent="0.25">
      <c r="B100" s="50"/>
      <c r="C100" s="248" t="str">
        <f t="shared" ref="C100:C115" si="7">C45</f>
        <v xml:space="preserve"> Consulting service for the evaluation and Dimensioning for the realization of asummary water supply for the gardening on behalf of women in the village of Bangadria, rural district of Binga, Timbuktu region </v>
      </c>
      <c r="D100" s="316" t="s">
        <v>848</v>
      </c>
      <c r="E100" s="389">
        <f>7200000/604.8</f>
        <v>11904.761904761906</v>
      </c>
      <c r="F100" s="389">
        <f t="shared" ref="F100:F116" si="8">E45</f>
        <v>10955.687830687832</v>
      </c>
      <c r="G100" s="391" t="s">
        <v>850</v>
      </c>
      <c r="H100" s="51"/>
      <c r="I100" s="491"/>
    </row>
    <row r="101" spans="2:9" ht="73.7" customHeight="1" x14ac:dyDescent="0.25">
      <c r="B101" s="50"/>
      <c r="C101" s="248" t="s">
        <v>851</v>
      </c>
      <c r="D101" s="316" t="s">
        <v>848</v>
      </c>
      <c r="E101" s="389">
        <f>7200000/604.8</f>
        <v>11904.761904761906</v>
      </c>
      <c r="F101" s="389">
        <f t="shared" si="8"/>
        <v>10955.687830687832</v>
      </c>
      <c r="G101" s="391" t="s">
        <v>850</v>
      </c>
      <c r="H101" s="51"/>
      <c r="I101" s="491"/>
    </row>
    <row r="102" spans="2:9" ht="90" customHeight="1" x14ac:dyDescent="0.25">
      <c r="B102" s="50"/>
      <c r="C102" s="248" t="str">
        <f t="shared" si="7"/>
        <v xml:space="preserve">Consulting service for the evaluation and dimensioningof the sand dunes in the villages of Bougouberi, Salakoira, Awali and Babaga-Kouye, rural district of Binga, Timbuktu region </v>
      </c>
      <c r="D102" s="316" t="s">
        <v>848</v>
      </c>
      <c r="E102" s="389">
        <f>2500000/604.8</f>
        <v>4133.597883597884</v>
      </c>
      <c r="F102" s="389">
        <f t="shared" si="8"/>
        <v>3845.899470899471</v>
      </c>
      <c r="G102" s="391" t="s">
        <v>850</v>
      </c>
      <c r="H102" s="51"/>
      <c r="I102" s="491"/>
    </row>
    <row r="103" spans="2:9" ht="66.400000000000006" customHeight="1" x14ac:dyDescent="0.25">
      <c r="B103" s="50"/>
      <c r="C103" s="248" t="str">
        <f t="shared" si="7"/>
        <v xml:space="preserve">Consulting  service for evaluation and dimensioningfor the realization of a fish pond in Tindirma, rural district ofTindirma, Timbuktu region </v>
      </c>
      <c r="D103" s="316" t="s">
        <v>848</v>
      </c>
      <c r="E103" s="389">
        <f>3480000/604.8</f>
        <v>5753.9682539682544</v>
      </c>
      <c r="F103" s="389">
        <f t="shared" si="8"/>
        <v>3019.1798941798943</v>
      </c>
      <c r="G103" s="391" t="s">
        <v>850</v>
      </c>
      <c r="H103" s="51"/>
      <c r="I103" s="491"/>
    </row>
    <row r="104" spans="2:9" ht="74.099999999999994" customHeight="1" x14ac:dyDescent="0.25">
      <c r="B104" s="50"/>
      <c r="C104" s="248" t="str">
        <f t="shared" si="7"/>
        <v xml:space="preserve">Consulting  service for the technical, socio-economic and environmental studies of the excavation of the Youmma channel in Tindirma, rural district of Arham, Timbuktu region </v>
      </c>
      <c r="D104" s="316" t="s">
        <v>848</v>
      </c>
      <c r="E104" s="389">
        <f>6000000/604.8</f>
        <v>9920.6349206349205</v>
      </c>
      <c r="F104" s="389">
        <f>E49</f>
        <v>9302.2486772486773</v>
      </c>
      <c r="G104" s="391" t="s">
        <v>850</v>
      </c>
      <c r="H104" s="51"/>
      <c r="I104" s="491"/>
    </row>
    <row r="105" spans="2:9" ht="78.95" customHeight="1" x14ac:dyDescent="0.25">
      <c r="B105" s="50"/>
      <c r="C105" s="248" t="str">
        <f t="shared" si="7"/>
        <v xml:space="preserve">Consulting  service for the technical, socio-economic and environmental studies of the excavation of the Kondori channel with dike and crossing work in Feindoukaina, rural district of Kondi, Timbuktu region </v>
      </c>
      <c r="D105" s="316" t="s">
        <v>848</v>
      </c>
      <c r="E105" s="389">
        <f>6000000/604.8</f>
        <v>9920.6349206349205</v>
      </c>
      <c r="F105" s="389">
        <f>5626000/604.8</f>
        <v>9302.2486772486773</v>
      </c>
      <c r="G105" s="391" t="s">
        <v>850</v>
      </c>
      <c r="H105" s="51"/>
      <c r="I105" s="491"/>
    </row>
    <row r="106" spans="2:9" ht="76.349999999999994" customHeight="1" x14ac:dyDescent="0.25">
      <c r="B106" s="50"/>
      <c r="C106" s="248" t="str">
        <f t="shared" si="7"/>
        <v xml:space="preserve">Consulting  service for evaluation and dimensioning for the realization of a water-holding dam in Thitihaye with fish pond in Arham, rural district of Arham, Timbuktu region </v>
      </c>
      <c r="D106" s="316" t="s">
        <v>848</v>
      </c>
      <c r="E106" s="389">
        <f>6128000/604.8</f>
        <v>10132.275132275134</v>
      </c>
      <c r="F106" s="389">
        <f t="shared" si="8"/>
        <v>9302.2486772486773</v>
      </c>
      <c r="G106" s="391" t="s">
        <v>850</v>
      </c>
      <c r="H106" s="51"/>
      <c r="I106" s="491"/>
    </row>
    <row r="107" spans="2:9" ht="78.400000000000006" customHeight="1" x14ac:dyDescent="0.25">
      <c r="B107" s="50"/>
      <c r="C107" s="248" t="str">
        <f t="shared" si="7"/>
        <v xml:space="preserve">Consulting  service for the technical, socio-economic and environmental studies of the excavation work of the M' Bagna channel on 400 m, rural district of Kondi, Timbuktu region </v>
      </c>
      <c r="D107" s="316" t="s">
        <v>846</v>
      </c>
      <c r="E107" s="389">
        <f>6700000/604.8</f>
        <v>11078.042328042329</v>
      </c>
      <c r="F107" s="389">
        <f t="shared" si="8"/>
        <v>9474.2063492063498</v>
      </c>
      <c r="G107" s="391" t="s">
        <v>850</v>
      </c>
      <c r="H107" s="51"/>
      <c r="I107" s="491"/>
    </row>
    <row r="108" spans="2:9" ht="51.95" customHeight="1" x14ac:dyDescent="0.25">
      <c r="B108" s="50"/>
      <c r="C108" s="248" t="str">
        <f t="shared" si="7"/>
        <v xml:space="preserve">Consulting  service for the rehabilitation of the water reservoir of Bagna on 300 m, rural district of Kondi, Timbuktu region </v>
      </c>
      <c r="D108" s="316" t="s">
        <v>848</v>
      </c>
      <c r="E108" s="389">
        <f>6700000/604.8</f>
        <v>11078.042328042329</v>
      </c>
      <c r="F108" s="389">
        <f t="shared" si="8"/>
        <v>7795.965608465609</v>
      </c>
      <c r="G108" s="391" t="s">
        <v>850</v>
      </c>
      <c r="H108" s="51"/>
      <c r="I108" s="491"/>
    </row>
    <row r="109" spans="2:9" ht="76.7" customHeight="1" x14ac:dyDescent="0.25">
      <c r="B109" s="50"/>
      <c r="C109" s="248" t="str">
        <f t="shared" si="7"/>
        <v xml:space="preserve">Consulting service for the evaluation and dimensioning for the realization of a summary water supply for the gardening in the village of Goungoume, rural distric  of Tindirma, Timbuktu region </v>
      </c>
      <c r="D109" s="316" t="s">
        <v>846</v>
      </c>
      <c r="E109" s="389">
        <f>6800000/604.8</f>
        <v>11243.386243386245</v>
      </c>
      <c r="F109" s="389">
        <f t="shared" si="8"/>
        <v>11102.843915343916</v>
      </c>
      <c r="G109" s="391" t="s">
        <v>850</v>
      </c>
      <c r="H109" s="51"/>
      <c r="I109" s="491"/>
    </row>
    <row r="110" spans="2:9" ht="64.7" customHeight="1" x14ac:dyDescent="0.25">
      <c r="B110" s="50"/>
      <c r="C110" s="248" t="str">
        <f t="shared" si="7"/>
        <v xml:space="preserve">Consulting  service for the evaluation and the dimensioning for the development of a 25 km dike with control work in Goundam in the urbandistrict of Goundam, Timbuktu region </v>
      </c>
      <c r="D110" s="316" t="s">
        <v>846</v>
      </c>
      <c r="E110" s="389">
        <f>6700000/604.8</f>
        <v>11078.042328042329</v>
      </c>
      <c r="F110" s="389">
        <f t="shared" si="8"/>
        <v>10300.925925925927</v>
      </c>
      <c r="G110" s="391" t="s">
        <v>850</v>
      </c>
      <c r="H110" s="51"/>
      <c r="I110" s="491"/>
    </row>
    <row r="111" spans="2:9" ht="64.7" customHeight="1" x14ac:dyDescent="0.25">
      <c r="B111" s="50"/>
      <c r="C111" s="248" t="str">
        <f t="shared" si="7"/>
        <v xml:space="preserve">Consulting service for the evaluation and dimensioning for the construction of a water restraint on the arm of Tassakane in the rural district of Alafia, Timbuktu region </v>
      </c>
      <c r="D111" s="316" t="s">
        <v>846</v>
      </c>
      <c r="E111" s="388">
        <f>6700000/604.8</f>
        <v>11078.042328042329</v>
      </c>
      <c r="F111" s="388">
        <f t="shared" si="8"/>
        <v>10251.322751322752</v>
      </c>
      <c r="G111" s="249" t="s">
        <v>850</v>
      </c>
      <c r="H111" s="51"/>
      <c r="I111" s="491"/>
    </row>
    <row r="112" spans="2:9" ht="75.95" customHeight="1" x14ac:dyDescent="0.25">
      <c r="B112" s="50"/>
      <c r="C112" s="248" t="str">
        <f t="shared" si="7"/>
        <v xml:space="preserve">Consulting  service for evaluation and dimensioning for the construction of a store for the storage and processing of vegetable products in Goundam in the urban district of Goundam, Timbuktu region </v>
      </c>
      <c r="D112" s="316" t="s">
        <v>846</v>
      </c>
      <c r="E112" s="388">
        <f>6700000/604.8</f>
        <v>11078.042328042329</v>
      </c>
      <c r="F112" s="388">
        <f t="shared" si="8"/>
        <v>6886.5740740740748</v>
      </c>
      <c r="G112" s="249" t="s">
        <v>850</v>
      </c>
      <c r="H112" s="51"/>
      <c r="I112" s="491"/>
    </row>
    <row r="113" spans="2:9" ht="63.4" customHeight="1" x14ac:dyDescent="0.25">
      <c r="B113" s="50"/>
      <c r="C113" s="248" t="str">
        <f t="shared" si="7"/>
        <v xml:space="preserve">Consulting  service for the evaluation and dimensioning of the gardening perimeter  of Goundam women in the urban district of Goundam, Timbuktu region </v>
      </c>
      <c r="D113" s="316" t="s">
        <v>846</v>
      </c>
      <c r="E113" s="388"/>
      <c r="F113" s="388">
        <f t="shared" si="8"/>
        <v>11160.714285714286</v>
      </c>
      <c r="G113" s="249" t="s">
        <v>850</v>
      </c>
      <c r="H113" s="51"/>
      <c r="I113" s="491"/>
    </row>
    <row r="114" spans="2:9" ht="78.400000000000006" customHeight="1" x14ac:dyDescent="0.25">
      <c r="B114" s="50"/>
      <c r="C114" s="248" t="str">
        <f>C59</f>
        <v xml:space="preserve">Consulting service for the evaluation and dimenssionnement of the development of two juxtaposed perimeters areas  for the women of Toya in in the rural disrict of Alafia, Timbuktu region </v>
      </c>
      <c r="D114" s="316" t="s">
        <v>846</v>
      </c>
      <c r="E114" s="388">
        <f>6800000/604.8</f>
        <v>11243.386243386245</v>
      </c>
      <c r="F114" s="388">
        <f>6715000/604.8</f>
        <v>11102.843915343916</v>
      </c>
      <c r="G114" s="249" t="s">
        <v>850</v>
      </c>
      <c r="H114" s="51"/>
      <c r="I114" s="491"/>
    </row>
    <row r="115" spans="2:9" ht="63" customHeight="1" x14ac:dyDescent="0.25">
      <c r="B115" s="50"/>
      <c r="C115" s="248" t="str">
        <f t="shared" si="7"/>
        <v xml:space="preserve">Consulting service for the evaluation and dimenssionnement for the rehabilitation of the  intercollectivity pond Fare-Fare in the rural disrict of Alafia, Timbuktu region </v>
      </c>
      <c r="D115" s="316" t="s">
        <v>846</v>
      </c>
      <c r="E115" s="388">
        <f>6800000/604.8</f>
        <v>11243.386243386245</v>
      </c>
      <c r="F115" s="388">
        <f t="shared" si="8"/>
        <v>11102.843915343916</v>
      </c>
      <c r="G115" s="249" t="s">
        <v>850</v>
      </c>
      <c r="H115" s="51"/>
      <c r="I115" s="491"/>
    </row>
    <row r="116" spans="2:9" ht="63" customHeight="1" x14ac:dyDescent="0.25">
      <c r="B116" s="50"/>
      <c r="C116" s="248" t="str">
        <f>C61</f>
        <v>Consulting service for the technical, socio-economic and environmental studies of the excavation of  "bras deFatty" on 7 km in Tindirma, rural districtf Tindirma, Timbuktu region.</v>
      </c>
      <c r="D116" s="316" t="s">
        <v>846</v>
      </c>
      <c r="E116" s="388">
        <f>6700000/604.8</f>
        <v>11078.042328042329</v>
      </c>
      <c r="F116" s="388">
        <f t="shared" si="8"/>
        <v>9862.7645502645519</v>
      </c>
      <c r="G116" s="249" t="s">
        <v>850</v>
      </c>
      <c r="H116" s="51"/>
      <c r="I116" s="491"/>
    </row>
    <row r="117" spans="2:9" s="327" customFormat="1" ht="62.1" customHeight="1" thickBot="1" x14ac:dyDescent="0.3">
      <c r="B117" s="50"/>
      <c r="C117" s="248" t="s">
        <v>857</v>
      </c>
      <c r="D117" s="316" t="s">
        <v>724</v>
      </c>
      <c r="E117" s="390">
        <f>E62</f>
        <v>8266.5839947089953</v>
      </c>
      <c r="F117" s="390">
        <f>E117</f>
        <v>8266.5839947089953</v>
      </c>
      <c r="G117" s="248" t="s">
        <v>750</v>
      </c>
      <c r="H117" s="56"/>
      <c r="I117" s="491"/>
    </row>
    <row r="118" spans="2:9" s="327" customFormat="1" ht="20.85" customHeight="1" thickBot="1" x14ac:dyDescent="0.3">
      <c r="B118" s="270"/>
      <c r="C118" s="56"/>
      <c r="D118" s="56"/>
      <c r="E118" s="56"/>
      <c r="F118" s="56"/>
      <c r="G118" s="56"/>
      <c r="H118" s="57"/>
      <c r="I118" s="7"/>
    </row>
    <row r="119" spans="2:9" s="327" customFormat="1" x14ac:dyDescent="0.25">
      <c r="B119" s="7"/>
      <c r="C119" s="7"/>
      <c r="D119" s="7"/>
      <c r="E119" s="7"/>
      <c r="F119" s="7"/>
      <c r="G119" s="7"/>
      <c r="H119" s="7"/>
      <c r="I119" s="7"/>
    </row>
    <row r="120" spans="2:9" s="327" customFormat="1" x14ac:dyDescent="0.25">
      <c r="B120" s="7"/>
      <c r="C120" s="16"/>
      <c r="D120" s="16"/>
      <c r="E120" s="16"/>
      <c r="F120" s="16"/>
      <c r="G120" s="16"/>
      <c r="H120" s="16"/>
      <c r="I120" s="7"/>
    </row>
    <row r="121" spans="2:9" s="327" customFormat="1" ht="15.75" customHeight="1" x14ac:dyDescent="0.25">
      <c r="B121" s="7"/>
      <c r="C121" s="16"/>
      <c r="D121" s="16"/>
      <c r="E121" s="16"/>
      <c r="F121" s="267"/>
      <c r="G121" s="16"/>
      <c r="H121" s="16"/>
      <c r="I121" s="7"/>
    </row>
    <row r="122" spans="2:9" s="327" customFormat="1" ht="15.75" customHeight="1" x14ac:dyDescent="0.25">
      <c r="B122" s="7"/>
      <c r="C122" s="318"/>
      <c r="D122" s="318"/>
      <c r="E122" s="318"/>
      <c r="F122" s="318"/>
      <c r="G122" s="318"/>
      <c r="H122" s="318"/>
      <c r="I122" s="7"/>
    </row>
    <row r="123" spans="2:9" s="327" customFormat="1" ht="15.75" customHeight="1" x14ac:dyDescent="0.25">
      <c r="B123" s="7"/>
      <c r="C123" s="7"/>
      <c r="D123" s="7"/>
      <c r="E123" s="312"/>
      <c r="F123" s="312"/>
      <c r="G123" s="312"/>
      <c r="H123" s="312"/>
      <c r="I123" s="7"/>
    </row>
    <row r="124" spans="2:9" s="327" customFormat="1" ht="15.75" customHeight="1" x14ac:dyDescent="0.25">
      <c r="B124" s="7"/>
      <c r="C124" s="7"/>
      <c r="D124" s="7"/>
      <c r="E124" s="311"/>
      <c r="F124" s="311"/>
      <c r="G124" s="311"/>
      <c r="H124" s="311"/>
      <c r="I124" s="7"/>
    </row>
    <row r="125" spans="2:9" s="327" customFormat="1" x14ac:dyDescent="0.25">
      <c r="B125" s="7"/>
      <c r="C125" s="7"/>
      <c r="D125" s="7"/>
      <c r="E125" s="7"/>
      <c r="F125" s="7"/>
      <c r="G125" s="7"/>
      <c r="H125" s="7"/>
      <c r="I125" s="7"/>
    </row>
    <row r="126" spans="2:9" s="327" customFormat="1" ht="15.75" customHeight="1" x14ac:dyDescent="0.25">
      <c r="B126" s="7"/>
      <c r="C126" s="16"/>
      <c r="D126" s="16"/>
      <c r="E126" s="16"/>
      <c r="F126" s="16"/>
      <c r="G126" s="16"/>
      <c r="H126" s="16"/>
      <c r="I126" s="7"/>
    </row>
    <row r="127" spans="2:9" s="327" customFormat="1" ht="15.75" customHeight="1" x14ac:dyDescent="0.25">
      <c r="B127" s="7"/>
      <c r="C127" s="16"/>
      <c r="D127" s="16"/>
      <c r="E127" s="16"/>
      <c r="F127" s="16"/>
      <c r="G127" s="16"/>
      <c r="H127" s="16"/>
      <c r="I127" s="7"/>
    </row>
    <row r="128" spans="2:9" s="327" customFormat="1" x14ac:dyDescent="0.25">
      <c r="B128" s="7"/>
      <c r="C128" s="16"/>
      <c r="D128" s="16"/>
      <c r="E128" s="16"/>
      <c r="F128" s="16"/>
      <c r="G128" s="16"/>
      <c r="H128" s="16"/>
      <c r="I128" s="7"/>
    </row>
    <row r="129" spans="2:9" s="327" customFormat="1" ht="15.75" customHeight="1" x14ac:dyDescent="0.25">
      <c r="B129" s="7"/>
      <c r="C129" s="7"/>
      <c r="D129" s="7"/>
      <c r="E129" s="312"/>
      <c r="F129" s="312"/>
      <c r="G129" s="312"/>
      <c r="H129" s="312"/>
      <c r="I129" s="7"/>
    </row>
    <row r="130" spans="2:9" s="327" customFormat="1" ht="15.75" customHeight="1" x14ac:dyDescent="0.25">
      <c r="B130" s="7"/>
      <c r="C130" s="7"/>
      <c r="D130" s="7"/>
      <c r="E130" s="311"/>
      <c r="F130" s="311"/>
      <c r="G130" s="311"/>
      <c r="H130" s="311"/>
      <c r="I130" s="7"/>
    </row>
    <row r="131" spans="2:9" s="327" customFormat="1" x14ac:dyDescent="0.25">
      <c r="B131" s="7"/>
      <c r="C131" s="7"/>
      <c r="D131" s="7"/>
      <c r="E131" s="7"/>
      <c r="F131" s="7"/>
      <c r="G131" s="7"/>
      <c r="H131" s="7"/>
      <c r="I131" s="7"/>
    </row>
    <row r="132" spans="2:9" s="327" customFormat="1" x14ac:dyDescent="0.25">
      <c r="B132" s="7"/>
      <c r="C132" s="16"/>
      <c r="D132" s="16"/>
      <c r="E132" s="7"/>
      <c r="F132" s="7"/>
      <c r="G132" s="7"/>
      <c r="H132" s="7"/>
      <c r="I132" s="7"/>
    </row>
    <row r="133" spans="2:9" s="327" customFormat="1" ht="15.75" customHeight="1" x14ac:dyDescent="0.25">
      <c r="B133" s="7"/>
      <c r="C133" s="16"/>
      <c r="D133" s="16"/>
      <c r="E133" s="311"/>
      <c r="F133" s="311"/>
      <c r="G133" s="311"/>
      <c r="H133" s="311"/>
      <c r="I133" s="7"/>
    </row>
    <row r="134" spans="2:9" s="327" customFormat="1" ht="15.75" customHeight="1" x14ac:dyDescent="0.25">
      <c r="B134" s="7"/>
      <c r="C134" s="7"/>
      <c r="D134" s="7"/>
      <c r="E134" s="311"/>
      <c r="F134" s="311"/>
      <c r="G134" s="311"/>
      <c r="H134" s="311"/>
      <c r="I134" s="7"/>
    </row>
    <row r="135" spans="2:9" s="327" customFormat="1" x14ac:dyDescent="0.25">
      <c r="B135" s="7"/>
      <c r="C135" s="328"/>
      <c r="D135" s="7"/>
      <c r="E135" s="328"/>
      <c r="F135" s="328"/>
      <c r="G135" s="328"/>
      <c r="H135" s="328"/>
      <c r="I135" s="7"/>
    </row>
    <row r="136" spans="2:9" s="327" customFormat="1" x14ac:dyDescent="0.25">
      <c r="B136" s="7"/>
      <c r="C136" s="328"/>
      <c r="D136" s="328"/>
      <c r="E136" s="328"/>
      <c r="F136" s="328"/>
      <c r="G136" s="328"/>
      <c r="H136" s="328"/>
      <c r="I136" s="328"/>
    </row>
  </sheetData>
  <customSheetViews>
    <customSheetView guid="{7B425271-EFA7-4C44-AE73-635E47895AE8}" scale="83" state="hidden" topLeftCell="A19">
      <selection activeCell="C20" sqref="C20"/>
      <pageMargins left="0.2" right="0.21" top="0.17" bottom="0.17" header="0.17" footer="0.17"/>
      <pageSetup orientation="landscape" r:id="rId1"/>
    </customSheetView>
    <customSheetView guid="{E2F4CD7E-52FC-415A-A9A3-BE92284EBC59}" scale="83" topLeftCell="A19">
      <selection activeCell="C20" sqref="C20"/>
      <pageMargins left="0.2" right="0.21" top="0.17" bottom="0.17" header="0.17" footer="0.17"/>
      <pageSetup orientation="landscape" r:id="rId2"/>
    </customSheetView>
    <customSheetView guid="{6915328C-4577-4529-87E4-CC89F584DA72}" scale="102" topLeftCell="A114">
      <selection activeCell="K71" sqref="K71"/>
      <pageMargins left="0.2" right="0.21" top="0.17" bottom="0.17" header="0.17" footer="0.17"/>
      <pageSetup orientation="landscape" r:id="rId3"/>
    </customSheetView>
    <customSheetView guid="{DB0F56AB-80BC-4A99-ABE2-38F1B9C6820C}" scale="99" topLeftCell="A26">
      <selection activeCell="G27" sqref="G27"/>
      <pageMargins left="0.2" right="0.21" top="0.17" bottom="0.17" header="0.17" footer="0.17"/>
      <pageSetup orientation="landscape" r:id="rId4"/>
    </customSheetView>
    <customSheetView guid="{1BCE93D0-BE6B-4DA7-AFC6-24720BCF46BB}" scale="99" topLeftCell="A7">
      <selection activeCell="A27" sqref="A27"/>
      <pageMargins left="0.2" right="0.21" top="0.17" bottom="0.17" header="0.17" footer="0.17"/>
      <pageSetup orientation="landscape" r:id="rId5"/>
    </customSheetView>
    <customSheetView guid="{05ECDF38-F78F-4CAF-8500-6895D78ACEB2}" scale="92" topLeftCell="C63">
      <selection activeCell="G68" sqref="G68"/>
      <pageMargins left="0.2" right="0.21" top="0.17" bottom="0.17" header="0.17" footer="0.17"/>
      <pageSetup orientation="landscape" r:id="rId6"/>
    </customSheetView>
    <customSheetView guid="{E058BA81-772F-4FF7-8160-F6986B293078}" scale="102" topLeftCell="A124">
      <selection activeCell="E20" sqref="E20"/>
      <pageMargins left="0.2" right="0.21" top="0.17" bottom="0.17" header="0.17" footer="0.17"/>
      <pageSetup orientation="landscape" r:id="rId7"/>
    </customSheetView>
    <customSheetView guid="{D88A83F3-0A4C-4703-B3E7-367418A9D062}" scale="102" topLeftCell="A114">
      <selection activeCell="K71" sqref="K71"/>
      <pageMargins left="0.2" right="0.21" top="0.17" bottom="0.17" header="0.17" footer="0.17"/>
      <pageSetup orientation="landscape" r:id="rId8"/>
    </customSheetView>
  </customSheetViews>
  <mergeCells count="9">
    <mergeCell ref="C3:H3"/>
    <mergeCell ref="I68:I117"/>
    <mergeCell ref="C65:E65"/>
    <mergeCell ref="C64:D64"/>
    <mergeCell ref="B4:H4"/>
    <mergeCell ref="C5:H5"/>
    <mergeCell ref="C8:D8"/>
    <mergeCell ref="C9:H9"/>
    <mergeCell ref="C6:F6"/>
  </mergeCells>
  <dataValidations count="2">
    <dataValidation type="list" allowBlank="1" showInputMessage="1" showErrorMessage="1" sqref="E133:H133">
      <formula1>$M$140:$M$141</formula1>
    </dataValidation>
    <dataValidation type="whole" allowBlank="1" showInputMessage="1" showErrorMessage="1" sqref="E129:H129 E123:H123">
      <formula1>-999999999</formula1>
      <formula2>999999999</formula2>
    </dataValidation>
  </dataValidations>
  <pageMargins left="0.2" right="0.21" top="0.17" bottom="0.17" header="0.17" footer="0.17"/>
  <pageSetup orientation="landscape" r:id="rId9"/>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49"/>
  <sheetViews>
    <sheetView zoomScaleNormal="94" workbookViewId="0">
      <selection activeCell="M13" sqref="M13"/>
    </sheetView>
  </sheetViews>
  <sheetFormatPr defaultColWidth="9.28515625" defaultRowHeight="15" x14ac:dyDescent="0.25"/>
  <cols>
    <col min="1" max="2" width="1.85546875" style="227" customWidth="1"/>
    <col min="3" max="3" width="35.5703125" style="227" customWidth="1"/>
    <col min="4" max="4" width="39.42578125" style="227" customWidth="1"/>
    <col min="5" max="5" width="61.28515625" style="227" customWidth="1"/>
    <col min="6" max="6" width="2" style="227" customWidth="1"/>
    <col min="7" max="7" width="1.5703125" style="227" customWidth="1"/>
    <col min="8" max="16384" width="9.28515625" style="227"/>
  </cols>
  <sheetData>
    <row r="1" spans="2:6" ht="15.75" thickBot="1" x14ac:dyDescent="0.3"/>
    <row r="2" spans="2:6" ht="15.75" thickBot="1" x14ac:dyDescent="0.3">
      <c r="B2" s="431"/>
      <c r="C2" s="432"/>
      <c r="D2" s="432"/>
      <c r="E2" s="432"/>
      <c r="F2" s="433"/>
    </row>
    <row r="3" spans="2:6" ht="21" thickBot="1" x14ac:dyDescent="0.35">
      <c r="B3" s="434"/>
      <c r="C3" s="488" t="s">
        <v>221</v>
      </c>
      <c r="D3" s="489"/>
      <c r="E3" s="489"/>
      <c r="F3" s="49"/>
    </row>
    <row r="4" spans="2:6" x14ac:dyDescent="0.25">
      <c r="B4" s="494"/>
      <c r="C4" s="495"/>
      <c r="D4" s="495"/>
      <c r="E4" s="495"/>
      <c r="F4" s="49"/>
    </row>
    <row r="5" spans="2:6" x14ac:dyDescent="0.25">
      <c r="B5" s="50"/>
      <c r="C5" s="495"/>
      <c r="D5" s="495"/>
      <c r="E5" s="495"/>
      <c r="F5" s="49"/>
    </row>
    <row r="6" spans="2:6" x14ac:dyDescent="0.25">
      <c r="B6" s="50"/>
      <c r="C6" s="324"/>
      <c r="D6" s="51"/>
      <c r="E6" s="324"/>
      <c r="F6" s="49"/>
    </row>
    <row r="7" spans="2:6" x14ac:dyDescent="0.25">
      <c r="B7" s="50"/>
      <c r="C7" s="493" t="s">
        <v>230</v>
      </c>
      <c r="D7" s="493"/>
      <c r="E7" s="52"/>
      <c r="F7" s="49"/>
    </row>
    <row r="8" spans="2:6" ht="15.75" thickBot="1" x14ac:dyDescent="0.3">
      <c r="B8" s="50"/>
      <c r="C8" s="504" t="s">
        <v>303</v>
      </c>
      <c r="D8" s="504"/>
      <c r="E8" s="504"/>
      <c r="F8" s="49"/>
    </row>
    <row r="9" spans="2:6" ht="15.75" thickBot="1" x14ac:dyDescent="0.3">
      <c r="B9" s="50"/>
      <c r="C9" s="292" t="s">
        <v>232</v>
      </c>
      <c r="D9" s="26" t="s">
        <v>231</v>
      </c>
      <c r="E9" s="259" t="s">
        <v>277</v>
      </c>
      <c r="F9" s="49"/>
    </row>
    <row r="10" spans="2:6" ht="390" x14ac:dyDescent="0.25">
      <c r="B10" s="50"/>
      <c r="C10" s="271" t="s">
        <v>768</v>
      </c>
      <c r="D10" s="245" t="s">
        <v>889</v>
      </c>
      <c r="E10" s="260" t="s">
        <v>901</v>
      </c>
      <c r="F10" s="49"/>
    </row>
    <row r="11" spans="2:6" ht="105" x14ac:dyDescent="0.25">
      <c r="B11" s="50"/>
      <c r="C11" s="271" t="s">
        <v>751</v>
      </c>
      <c r="D11" s="271" t="s">
        <v>890</v>
      </c>
      <c r="E11" s="272" t="s">
        <v>891</v>
      </c>
      <c r="F11" s="49"/>
    </row>
    <row r="12" spans="2:6" ht="135" x14ac:dyDescent="0.25">
      <c r="B12" s="50"/>
      <c r="C12" s="271" t="s">
        <v>685</v>
      </c>
      <c r="D12" s="271" t="s">
        <v>892</v>
      </c>
      <c r="E12" s="272" t="s">
        <v>893</v>
      </c>
      <c r="F12" s="49"/>
    </row>
    <row r="13" spans="2:6" ht="45" x14ac:dyDescent="0.25">
      <c r="B13" s="50"/>
      <c r="C13" s="271" t="s">
        <v>686</v>
      </c>
      <c r="D13" s="271" t="s">
        <v>892</v>
      </c>
      <c r="E13" s="272" t="s">
        <v>894</v>
      </c>
      <c r="F13" s="49"/>
    </row>
    <row r="14" spans="2:6" ht="75" x14ac:dyDescent="0.25">
      <c r="B14" s="50"/>
      <c r="C14" s="271" t="s">
        <v>687</v>
      </c>
      <c r="D14" s="271" t="s">
        <v>892</v>
      </c>
      <c r="E14" s="272" t="s">
        <v>895</v>
      </c>
      <c r="F14" s="49"/>
    </row>
    <row r="15" spans="2:6" ht="45" x14ac:dyDescent="0.25">
      <c r="B15" s="50"/>
      <c r="C15" s="271" t="s">
        <v>688</v>
      </c>
      <c r="D15" s="271" t="s">
        <v>890</v>
      </c>
      <c r="E15" s="272" t="s">
        <v>896</v>
      </c>
      <c r="F15" s="49"/>
    </row>
    <row r="16" spans="2:6" x14ac:dyDescent="0.25">
      <c r="B16" s="50"/>
      <c r="C16" s="427"/>
      <c r="D16" s="427"/>
      <c r="E16" s="427"/>
      <c r="F16" s="49"/>
    </row>
    <row r="17" spans="2:6" ht="15.75" x14ac:dyDescent="0.25">
      <c r="B17" s="50"/>
      <c r="C17" s="502" t="s">
        <v>260</v>
      </c>
      <c r="D17" s="502"/>
      <c r="E17" s="502"/>
      <c r="F17" s="49"/>
    </row>
    <row r="18" spans="2:6" ht="15.75" thickBot="1" x14ac:dyDescent="0.3">
      <c r="B18" s="50"/>
      <c r="C18" s="503" t="s">
        <v>275</v>
      </c>
      <c r="D18" s="503"/>
      <c r="E18" s="503"/>
      <c r="F18" s="49"/>
    </row>
    <row r="19" spans="2:6" ht="15.75" thickBot="1" x14ac:dyDescent="0.3">
      <c r="B19" s="50"/>
      <c r="C19" s="292" t="s">
        <v>232</v>
      </c>
      <c r="D19" s="26" t="s">
        <v>231</v>
      </c>
      <c r="E19" s="259" t="s">
        <v>277</v>
      </c>
      <c r="F19" s="49"/>
    </row>
    <row r="20" spans="2:6" ht="120" x14ac:dyDescent="0.25">
      <c r="B20" s="50"/>
      <c r="C20" s="27" t="s">
        <v>874</v>
      </c>
      <c r="D20" s="27" t="s">
        <v>889</v>
      </c>
      <c r="E20" s="261" t="s">
        <v>897</v>
      </c>
      <c r="F20" s="49"/>
    </row>
    <row r="21" spans="2:6" x14ac:dyDescent="0.25">
      <c r="B21" s="50"/>
      <c r="C21" s="51"/>
      <c r="D21" s="51"/>
      <c r="E21" s="51"/>
      <c r="F21" s="49"/>
    </row>
    <row r="22" spans="2:6" x14ac:dyDescent="0.25">
      <c r="B22" s="50"/>
      <c r="C22" s="51"/>
      <c r="D22" s="51"/>
      <c r="E22" s="51"/>
      <c r="F22" s="49"/>
    </row>
    <row r="23" spans="2:6" customFormat="1" ht="31.5" customHeight="1" x14ac:dyDescent="0.25">
      <c r="B23" s="50"/>
      <c r="C23" s="436" t="s">
        <v>259</v>
      </c>
      <c r="D23" s="427"/>
      <c r="E23" s="427"/>
      <c r="F23" s="49"/>
    </row>
    <row r="24" spans="2:6" customFormat="1" ht="15" customHeight="1" thickBot="1" x14ac:dyDescent="0.3">
      <c r="B24" s="50"/>
      <c r="C24" s="430" t="s">
        <v>278</v>
      </c>
      <c r="D24" s="430"/>
      <c r="E24" s="445"/>
      <c r="F24" s="49"/>
    </row>
    <row r="25" spans="2:6" customFormat="1" ht="213" customHeight="1" thickBot="1" x14ac:dyDescent="0.3">
      <c r="B25" s="50"/>
      <c r="C25" s="443" t="s">
        <v>769</v>
      </c>
      <c r="D25" s="444"/>
      <c r="E25" s="446"/>
      <c r="F25" s="49"/>
    </row>
    <row r="26" spans="2:6" ht="15.75" thickBot="1" x14ac:dyDescent="0.3">
      <c r="B26" s="53"/>
      <c r="C26" s="54"/>
      <c r="D26" s="54"/>
      <c r="E26" s="54"/>
      <c r="F26" s="55"/>
    </row>
    <row r="27" spans="2:6" x14ac:dyDescent="0.25">
      <c r="B27" s="428"/>
      <c r="C27" s="428"/>
      <c r="D27" s="428"/>
      <c r="E27" s="428"/>
      <c r="F27" s="428"/>
    </row>
    <row r="28" spans="2:6" x14ac:dyDescent="0.25">
      <c r="B28" s="428"/>
      <c r="C28" s="428"/>
      <c r="D28" s="428"/>
      <c r="E28" s="428"/>
      <c r="F28" s="428"/>
    </row>
    <row r="29" spans="2:6" x14ac:dyDescent="0.25">
      <c r="B29" s="428"/>
      <c r="C29" s="428"/>
      <c r="D29" s="428"/>
      <c r="E29" s="428"/>
      <c r="F29" s="428"/>
    </row>
    <row r="30" spans="2:6" x14ac:dyDescent="0.25">
      <c r="B30" s="428"/>
      <c r="C30" s="428"/>
      <c r="D30" s="428"/>
      <c r="E30" s="428"/>
      <c r="F30" s="428"/>
    </row>
    <row r="31" spans="2:6" x14ac:dyDescent="0.25">
      <c r="B31" s="428"/>
      <c r="C31" s="428"/>
      <c r="D31" s="428"/>
      <c r="E31" s="428"/>
      <c r="F31" s="428"/>
    </row>
    <row r="32" spans="2:6" x14ac:dyDescent="0.25">
      <c r="B32" s="428"/>
      <c r="C32" s="428"/>
      <c r="D32" s="428"/>
      <c r="E32" s="428"/>
      <c r="F32" s="428"/>
    </row>
    <row r="33" spans="2:6" x14ac:dyDescent="0.25">
      <c r="B33" s="428"/>
      <c r="C33" s="499"/>
      <c r="D33" s="499"/>
      <c r="E33" s="429"/>
      <c r="F33" s="428"/>
    </row>
    <row r="34" spans="2:6" x14ac:dyDescent="0.25">
      <c r="B34" s="428"/>
      <c r="C34" s="499"/>
      <c r="D34" s="499"/>
      <c r="E34" s="429"/>
      <c r="F34" s="428"/>
    </row>
    <row r="35" spans="2:6" x14ac:dyDescent="0.25">
      <c r="B35" s="428"/>
      <c r="C35" s="501"/>
      <c r="D35" s="501"/>
      <c r="E35" s="501"/>
      <c r="F35" s="428"/>
    </row>
    <row r="36" spans="2:6" x14ac:dyDescent="0.25">
      <c r="B36" s="428"/>
      <c r="C36" s="500"/>
      <c r="D36" s="500"/>
      <c r="E36" s="421"/>
      <c r="F36" s="428"/>
    </row>
    <row r="37" spans="2:6" x14ac:dyDescent="0.25">
      <c r="B37" s="428"/>
      <c r="C37" s="500"/>
      <c r="D37" s="500"/>
      <c r="E37" s="428"/>
      <c r="F37" s="428"/>
    </row>
    <row r="38" spans="2:6" x14ac:dyDescent="0.25">
      <c r="B38" s="428"/>
      <c r="C38" s="428"/>
      <c r="D38" s="428"/>
      <c r="E38" s="428"/>
      <c r="F38" s="428"/>
    </row>
    <row r="39" spans="2:6" x14ac:dyDescent="0.25">
      <c r="B39" s="428"/>
      <c r="C39" s="499"/>
      <c r="D39" s="499"/>
      <c r="E39" s="429"/>
      <c r="F39" s="428"/>
    </row>
    <row r="40" spans="2:6" x14ac:dyDescent="0.25">
      <c r="B40" s="428"/>
      <c r="C40" s="499"/>
      <c r="D40" s="499"/>
      <c r="E40" s="262"/>
      <c r="F40" s="428"/>
    </row>
    <row r="41" spans="2:6" x14ac:dyDescent="0.25">
      <c r="B41" s="428"/>
      <c r="C41" s="429"/>
      <c r="D41" s="429"/>
      <c r="E41" s="429"/>
      <c r="F41" s="428"/>
    </row>
    <row r="42" spans="2:6" x14ac:dyDescent="0.25">
      <c r="B42" s="428"/>
      <c r="C42" s="500"/>
      <c r="D42" s="500"/>
      <c r="E42" s="421"/>
      <c r="F42" s="428"/>
    </row>
    <row r="43" spans="2:6" x14ac:dyDescent="0.25">
      <c r="B43" s="428"/>
      <c r="C43" s="500"/>
      <c r="D43" s="500"/>
      <c r="E43" s="428"/>
      <c r="F43" s="428"/>
    </row>
    <row r="44" spans="2:6" x14ac:dyDescent="0.25">
      <c r="B44" s="428"/>
      <c r="C44" s="428"/>
      <c r="D44" s="428"/>
      <c r="E44" s="428"/>
      <c r="F44" s="428"/>
    </row>
    <row r="45" spans="2:6" x14ac:dyDescent="0.25">
      <c r="B45" s="428"/>
      <c r="C45" s="499"/>
      <c r="D45" s="499"/>
      <c r="E45" s="428"/>
      <c r="F45" s="428"/>
    </row>
    <row r="46" spans="2:6" x14ac:dyDescent="0.25">
      <c r="B46" s="428"/>
      <c r="C46" s="499"/>
      <c r="D46" s="499"/>
      <c r="E46" s="428"/>
      <c r="F46" s="428"/>
    </row>
    <row r="47" spans="2:6" x14ac:dyDescent="0.25">
      <c r="B47" s="428"/>
      <c r="C47" s="500"/>
      <c r="D47" s="500"/>
      <c r="E47" s="428"/>
      <c r="F47" s="428"/>
    </row>
    <row r="48" spans="2:6" x14ac:dyDescent="0.25">
      <c r="B48" s="428"/>
      <c r="C48" s="435"/>
      <c r="D48" s="428"/>
      <c r="E48" s="435"/>
      <c r="F48" s="428"/>
    </row>
    <row r="49" spans="2:6" x14ac:dyDescent="0.25">
      <c r="B49" s="428"/>
      <c r="C49" s="435"/>
      <c r="D49" s="435"/>
      <c r="E49" s="435"/>
      <c r="F49" s="435"/>
    </row>
  </sheetData>
  <customSheetViews>
    <customSheetView guid="{7B425271-EFA7-4C44-AE73-635E47895AE8}">
      <selection activeCell="M13" sqref="M13"/>
      <pageMargins left="0.25" right="0.25" top="0.17" bottom="0.17" header="0.17" footer="0.17"/>
      <pageSetup orientation="portrait" r:id="rId1"/>
    </customSheetView>
    <customSheetView guid="{E2F4CD7E-52FC-415A-A9A3-BE92284EBC59}">
      <selection activeCell="M13" sqref="M13"/>
      <pageMargins left="0.25" right="0.25" top="0.17" bottom="0.17" header="0.17" footer="0.17"/>
      <pageSetup orientation="portrait" r:id="rId2"/>
    </customSheetView>
    <customSheetView guid="{6915328C-4577-4529-87E4-CC89F584DA72}">
      <selection activeCell="M13" sqref="M13"/>
      <pageMargins left="0.25" right="0.25" top="0.17" bottom="0.17" header="0.17" footer="0.17"/>
      <pageSetup orientation="portrait" r:id="rId3"/>
    </customSheetView>
    <customSheetView guid="{DB0F56AB-80BC-4A99-ABE2-38F1B9C6820C}" scale="139" topLeftCell="D1">
      <selection activeCell="E21" sqref="E21"/>
      <pageMargins left="0.25" right="0.25" top="0.17" bottom="0.17" header="0.17" footer="0.17"/>
      <pageSetup orientation="portrait" r:id="rId4"/>
    </customSheetView>
    <customSheetView guid="{1BCE93D0-BE6B-4DA7-AFC6-24720BCF46BB}" scale="139" topLeftCell="A25">
      <selection activeCell="C28" sqref="C28:E28"/>
      <pageMargins left="0.25" right="0.25" top="0.17" bottom="0.17" header="0.17" footer="0.17"/>
      <pageSetup orientation="portrait" r:id="rId5"/>
    </customSheetView>
    <customSheetView guid="{05ECDF38-F78F-4CAF-8500-6895D78ACEB2}" scale="94" topLeftCell="A25">
      <selection activeCell="C25" sqref="C25:E25"/>
      <pageMargins left="0.25" right="0.25" top="0.17" bottom="0.17" header="0.17" footer="0.17"/>
      <pageSetup orientation="portrait" r:id="rId6"/>
    </customSheetView>
    <customSheetView guid="{E058BA81-772F-4FF7-8160-F6986B293078}" topLeftCell="A10">
      <selection activeCell="E10" sqref="E10"/>
      <pageMargins left="0.25" right="0.25" top="0.17" bottom="0.17" header="0.17" footer="0.17"/>
      <pageSetup orientation="portrait" r:id="rId7"/>
    </customSheetView>
    <customSheetView guid="{D88A83F3-0A4C-4703-B3E7-367418A9D062}">
      <selection activeCell="M13" sqref="M13"/>
      <pageMargins left="0.25" right="0.25" top="0.17" bottom="0.17" header="0.17" footer="0.17"/>
      <pageSetup orientation="portrait" r:id="rId8"/>
    </customSheetView>
  </customSheetViews>
  <mergeCells count="19">
    <mergeCell ref="C17:E17"/>
    <mergeCell ref="C18:E18"/>
    <mergeCell ref="C3:E3"/>
    <mergeCell ref="B4:E4"/>
    <mergeCell ref="C5:E5"/>
    <mergeCell ref="C7:D7"/>
    <mergeCell ref="C8:E8"/>
    <mergeCell ref="C42:D42"/>
    <mergeCell ref="C47:D47"/>
    <mergeCell ref="C43:D43"/>
    <mergeCell ref="C45:D45"/>
    <mergeCell ref="C46:D46"/>
    <mergeCell ref="C39:D39"/>
    <mergeCell ref="C37:D37"/>
    <mergeCell ref="C36:D36"/>
    <mergeCell ref="C40:D40"/>
    <mergeCell ref="C33:D33"/>
    <mergeCell ref="C34:D34"/>
    <mergeCell ref="C35:E35"/>
  </mergeCells>
  <dataValidations disablePrompts="1" count="2">
    <dataValidation type="whole" allowBlank="1" showInputMessage="1" showErrorMessage="1" sqref="E42 E36">
      <formula1>-999999999</formula1>
      <formula2>999999999</formula2>
    </dataValidation>
    <dataValidation type="list" allowBlank="1" showInputMessage="1" showErrorMessage="1" sqref="E46">
      <formula1>$J$53:$J$54</formula1>
    </dataValidation>
  </dataValidations>
  <pageMargins left="0.25" right="0.25" top="0.17" bottom="0.17" header="0.17" footer="0.17"/>
  <pageSetup orientation="portrait" r:id="rId9"/>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X124"/>
  <sheetViews>
    <sheetView topLeftCell="A70" zoomScale="97" zoomScaleNormal="100" workbookViewId="0">
      <selection activeCell="C20" sqref="C20"/>
    </sheetView>
  </sheetViews>
  <sheetFormatPr defaultColWidth="9.28515625" defaultRowHeight="15" x14ac:dyDescent="0.25"/>
  <cols>
    <col min="1" max="1" width="2.140625" style="13" customWidth="1"/>
    <col min="2" max="2" width="2.28515625" style="13" customWidth="1"/>
    <col min="3" max="3" width="17.140625" style="12" customWidth="1"/>
    <col min="4" max="4" width="29.5703125" style="13" customWidth="1"/>
    <col min="5" max="5" width="24.28515625" style="13" customWidth="1"/>
    <col min="6" max="6" width="32.85546875" style="13" customWidth="1"/>
    <col min="7" max="7" width="14.28515625" style="13" customWidth="1"/>
    <col min="8" max="8" width="2.7109375" style="13" customWidth="1"/>
    <col min="9" max="9" width="2" style="13" customWidth="1"/>
    <col min="10" max="10" width="40.7109375" style="13" customWidth="1"/>
    <col min="11" max="16384" width="9.28515625" style="13"/>
  </cols>
  <sheetData>
    <row r="1" spans="2:50" ht="15.75" thickBot="1" x14ac:dyDescent="0.3">
      <c r="F1" s="23"/>
      <c r="G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c r="AW1" s="23"/>
      <c r="AX1" s="23"/>
    </row>
    <row r="2" spans="2:50" ht="15.75" thickBot="1" x14ac:dyDescent="0.3">
      <c r="B2" s="31"/>
      <c r="C2" s="32"/>
      <c r="D2" s="33"/>
      <c r="E2" s="33"/>
      <c r="F2" s="329"/>
      <c r="G2" s="329"/>
      <c r="H2" s="34"/>
      <c r="J2" s="23"/>
      <c r="K2" s="23"/>
      <c r="L2" s="23"/>
      <c r="M2" s="23"/>
      <c r="N2" s="23"/>
      <c r="O2" s="23"/>
      <c r="P2" s="23"/>
      <c r="Q2" s="23"/>
      <c r="R2" s="23"/>
      <c r="S2" s="23"/>
      <c r="T2" s="23"/>
      <c r="U2" s="23"/>
      <c r="V2" s="23"/>
      <c r="W2" s="23"/>
      <c r="X2" s="23"/>
      <c r="Y2" s="23"/>
      <c r="Z2" s="23"/>
      <c r="AA2" s="23"/>
      <c r="AB2" s="23"/>
      <c r="AC2" s="23"/>
      <c r="AD2" s="23"/>
      <c r="AE2" s="23"/>
      <c r="AF2" s="23"/>
      <c r="AG2" s="23"/>
      <c r="AH2" s="23"/>
      <c r="AI2" s="23"/>
      <c r="AJ2" s="23"/>
      <c r="AK2" s="23"/>
      <c r="AL2" s="23"/>
      <c r="AM2" s="23"/>
      <c r="AN2" s="23"/>
      <c r="AO2" s="23"/>
      <c r="AP2" s="23"/>
      <c r="AQ2" s="23"/>
      <c r="AR2" s="23"/>
      <c r="AS2" s="23"/>
      <c r="AT2" s="23"/>
      <c r="AU2" s="23"/>
      <c r="AV2" s="23"/>
      <c r="AW2" s="23"/>
      <c r="AX2" s="23"/>
    </row>
    <row r="3" spans="2:50" ht="21" thickBot="1" x14ac:dyDescent="0.35">
      <c r="B3" s="98"/>
      <c r="C3" s="467" t="s">
        <v>256</v>
      </c>
      <c r="D3" s="468"/>
      <c r="E3" s="468"/>
      <c r="F3" s="468"/>
      <c r="G3" s="469"/>
      <c r="H3" s="86"/>
      <c r="J3" s="23"/>
      <c r="K3" s="23"/>
      <c r="L3" s="23"/>
      <c r="M3" s="23"/>
      <c r="N3" s="23"/>
      <c r="O3" s="23"/>
      <c r="P3" s="23"/>
      <c r="Q3" s="23"/>
      <c r="R3" s="23"/>
      <c r="S3" s="23"/>
      <c r="T3" s="23"/>
      <c r="U3" s="23"/>
      <c r="V3" s="23"/>
      <c r="W3" s="23"/>
      <c r="X3" s="23"/>
      <c r="Y3" s="23"/>
      <c r="Z3" s="23"/>
      <c r="AA3" s="23"/>
      <c r="AB3" s="23"/>
      <c r="AC3" s="23"/>
      <c r="AD3" s="23"/>
      <c r="AE3" s="23"/>
      <c r="AF3" s="23"/>
      <c r="AG3" s="23"/>
      <c r="AH3" s="23"/>
      <c r="AI3" s="23"/>
      <c r="AJ3" s="23"/>
      <c r="AK3" s="23"/>
      <c r="AL3" s="23"/>
      <c r="AM3" s="23"/>
      <c r="AN3" s="23"/>
      <c r="AO3" s="23"/>
      <c r="AP3" s="23"/>
      <c r="AQ3" s="23"/>
      <c r="AR3" s="23"/>
      <c r="AS3" s="23"/>
      <c r="AT3" s="23"/>
      <c r="AU3" s="23"/>
      <c r="AV3" s="23"/>
      <c r="AW3" s="23"/>
      <c r="AX3" s="23"/>
    </row>
    <row r="4" spans="2:50" ht="15" customHeight="1" x14ac:dyDescent="0.25">
      <c r="B4" s="35"/>
      <c r="C4" s="508" t="s">
        <v>222</v>
      </c>
      <c r="D4" s="508"/>
      <c r="E4" s="508"/>
      <c r="F4" s="508"/>
      <c r="G4" s="508"/>
      <c r="H4" s="36"/>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3"/>
      <c r="AS4" s="23"/>
      <c r="AT4" s="23"/>
      <c r="AU4" s="23"/>
      <c r="AV4" s="23"/>
      <c r="AW4" s="23"/>
      <c r="AX4" s="23"/>
    </row>
    <row r="5" spans="2:50" ht="15" customHeight="1" x14ac:dyDescent="0.25">
      <c r="B5" s="35"/>
      <c r="C5" s="315"/>
      <c r="D5" s="315"/>
      <c r="E5" s="315"/>
      <c r="F5" s="315"/>
      <c r="G5" s="315"/>
      <c r="H5" s="36"/>
      <c r="J5" s="23"/>
      <c r="K5" s="23"/>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3"/>
      <c r="AS5" s="23"/>
      <c r="AT5" s="23"/>
      <c r="AU5" s="23"/>
      <c r="AV5" s="23"/>
      <c r="AW5" s="23"/>
      <c r="AX5" s="23"/>
    </row>
    <row r="6" spans="2:50" x14ac:dyDescent="0.25">
      <c r="B6" s="35"/>
      <c r="C6" s="37"/>
      <c r="D6" s="38"/>
      <c r="E6" s="38"/>
      <c r="F6" s="330"/>
      <c r="G6" s="330"/>
      <c r="H6" s="36"/>
      <c r="J6" s="23"/>
      <c r="K6" s="23"/>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3"/>
      <c r="AS6" s="23"/>
      <c r="AT6" s="23"/>
      <c r="AU6" s="23"/>
      <c r="AV6" s="23"/>
      <c r="AW6" s="23"/>
      <c r="AX6" s="23"/>
    </row>
    <row r="7" spans="2:50" ht="41.1" customHeight="1" thickBot="1" x14ac:dyDescent="0.3">
      <c r="B7" s="35"/>
      <c r="C7" s="37"/>
      <c r="D7" s="273" t="s">
        <v>257</v>
      </c>
      <c r="E7" s="273" t="s">
        <v>261</v>
      </c>
      <c r="F7" s="273" t="s">
        <v>262</v>
      </c>
      <c r="G7" s="273" t="s">
        <v>229</v>
      </c>
      <c r="H7" s="36"/>
      <c r="J7" s="23"/>
      <c r="K7" s="23"/>
      <c r="L7" s="23"/>
      <c r="M7" s="23"/>
      <c r="N7" s="23"/>
      <c r="O7" s="23"/>
      <c r="P7" s="23"/>
      <c r="Q7" s="23"/>
      <c r="R7" s="23"/>
      <c r="S7" s="23"/>
      <c r="T7" s="23"/>
      <c r="U7" s="23"/>
      <c r="V7" s="23"/>
      <c r="W7" s="23"/>
      <c r="X7" s="23"/>
      <c r="Y7" s="23"/>
      <c r="Z7" s="23"/>
      <c r="AA7" s="23"/>
      <c r="AB7" s="23"/>
      <c r="AC7" s="23"/>
      <c r="AD7" s="23"/>
      <c r="AE7" s="23"/>
      <c r="AF7" s="23"/>
      <c r="AG7" s="23"/>
      <c r="AH7" s="23"/>
      <c r="AI7" s="23"/>
      <c r="AJ7" s="23"/>
      <c r="AK7" s="23"/>
      <c r="AL7" s="23"/>
      <c r="AM7" s="23"/>
      <c r="AN7" s="23"/>
      <c r="AO7" s="23"/>
      <c r="AP7" s="23"/>
      <c r="AQ7" s="23"/>
      <c r="AR7" s="23"/>
      <c r="AS7" s="23"/>
      <c r="AT7" s="23"/>
      <c r="AU7" s="23"/>
      <c r="AV7" s="23"/>
      <c r="AW7" s="23"/>
      <c r="AX7" s="23"/>
    </row>
    <row r="8" spans="2:50" ht="91.5" customHeight="1" x14ac:dyDescent="0.25">
      <c r="B8" s="35"/>
      <c r="C8" s="370" t="s">
        <v>887</v>
      </c>
      <c r="D8" s="24" t="s">
        <v>775</v>
      </c>
      <c r="E8" s="284" t="s">
        <v>860</v>
      </c>
      <c r="F8" s="282" t="s">
        <v>859</v>
      </c>
      <c r="G8" s="252" t="s">
        <v>876</v>
      </c>
      <c r="H8" s="36"/>
      <c r="J8" s="23"/>
      <c r="K8" s="23"/>
      <c r="L8" s="23"/>
      <c r="M8" s="23"/>
      <c r="N8" s="23"/>
      <c r="O8" s="23"/>
      <c r="P8" s="23"/>
      <c r="Q8" s="23"/>
      <c r="R8" s="23"/>
      <c r="S8" s="23"/>
      <c r="T8" s="23"/>
      <c r="U8" s="23"/>
      <c r="V8" s="23"/>
      <c r="W8" s="23"/>
      <c r="X8" s="23"/>
      <c r="Y8" s="23"/>
      <c r="Z8" s="23"/>
      <c r="AA8" s="23"/>
      <c r="AB8" s="23"/>
      <c r="AC8" s="23"/>
      <c r="AD8" s="23"/>
      <c r="AE8" s="23"/>
      <c r="AF8" s="23"/>
      <c r="AG8" s="23"/>
      <c r="AH8" s="23"/>
      <c r="AI8" s="23"/>
      <c r="AJ8" s="23"/>
      <c r="AK8" s="23"/>
      <c r="AL8" s="23"/>
      <c r="AM8" s="23"/>
      <c r="AN8" s="23"/>
      <c r="AO8" s="23"/>
      <c r="AP8" s="23"/>
      <c r="AQ8" s="23"/>
      <c r="AR8" s="23"/>
      <c r="AS8" s="23"/>
      <c r="AT8" s="23"/>
      <c r="AU8" s="23"/>
      <c r="AV8" s="23"/>
      <c r="AW8" s="23"/>
      <c r="AX8" s="23"/>
    </row>
    <row r="9" spans="2:50" ht="96.75" customHeight="1" x14ac:dyDescent="0.25">
      <c r="B9" s="35"/>
      <c r="C9" s="370"/>
      <c r="D9" s="17" t="s">
        <v>776</v>
      </c>
      <c r="E9" s="283" t="s">
        <v>861</v>
      </c>
      <c r="F9" s="282" t="s">
        <v>862</v>
      </c>
      <c r="G9" s="252" t="s">
        <v>877</v>
      </c>
      <c r="H9" s="36"/>
      <c r="J9" s="402"/>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3"/>
      <c r="AS9" s="23"/>
      <c r="AT9" s="23"/>
      <c r="AU9" s="23"/>
      <c r="AV9" s="23"/>
      <c r="AW9" s="23"/>
      <c r="AX9" s="23"/>
    </row>
    <row r="10" spans="2:50" ht="126" customHeight="1" x14ac:dyDescent="0.25">
      <c r="B10" s="35"/>
      <c r="C10" s="370"/>
      <c r="D10" s="17" t="s">
        <v>777</v>
      </c>
      <c r="E10" s="283"/>
      <c r="F10" s="282"/>
      <c r="G10" s="252" t="s">
        <v>863</v>
      </c>
      <c r="H10" s="36"/>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23"/>
      <c r="AL10" s="23"/>
      <c r="AM10" s="23"/>
      <c r="AN10" s="23"/>
      <c r="AO10" s="23"/>
      <c r="AP10" s="23"/>
      <c r="AQ10" s="23"/>
      <c r="AR10" s="23"/>
      <c r="AS10" s="23"/>
      <c r="AT10" s="23"/>
      <c r="AU10" s="23"/>
      <c r="AV10" s="23"/>
      <c r="AW10" s="23"/>
      <c r="AX10" s="23"/>
    </row>
    <row r="11" spans="2:50" ht="110.25" customHeight="1" x14ac:dyDescent="0.25">
      <c r="B11" s="35"/>
      <c r="C11" s="370"/>
      <c r="D11" s="17" t="s">
        <v>778</v>
      </c>
      <c r="E11" s="283" t="s">
        <v>870</v>
      </c>
      <c r="F11" s="282" t="s">
        <v>871</v>
      </c>
      <c r="G11" s="252" t="s">
        <v>876</v>
      </c>
      <c r="H11" s="36"/>
      <c r="J11" s="40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23"/>
      <c r="AL11" s="23"/>
      <c r="AM11" s="23"/>
      <c r="AN11" s="23"/>
      <c r="AO11" s="23"/>
      <c r="AP11" s="23"/>
      <c r="AQ11" s="23"/>
      <c r="AR11" s="23"/>
      <c r="AS11" s="23"/>
      <c r="AT11" s="23"/>
      <c r="AU11" s="23"/>
      <c r="AV11" s="23"/>
      <c r="AW11" s="23"/>
      <c r="AX11" s="23"/>
    </row>
    <row r="12" spans="2:50" ht="66" customHeight="1" x14ac:dyDescent="0.25">
      <c r="B12" s="35"/>
      <c r="C12" s="370"/>
      <c r="D12" s="17" t="s">
        <v>779</v>
      </c>
      <c r="E12" s="283"/>
      <c r="F12" s="282"/>
      <c r="G12" s="252" t="s">
        <v>863</v>
      </c>
      <c r="H12" s="36"/>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3"/>
      <c r="AS12" s="23"/>
      <c r="AT12" s="23"/>
      <c r="AU12" s="23"/>
      <c r="AV12" s="23"/>
      <c r="AW12" s="23"/>
      <c r="AX12" s="23"/>
    </row>
    <row r="13" spans="2:50" ht="94.5" customHeight="1" x14ac:dyDescent="0.25">
      <c r="B13" s="35"/>
      <c r="C13" s="370"/>
      <c r="D13" s="17" t="s">
        <v>780</v>
      </c>
      <c r="E13" s="283" t="s">
        <v>864</v>
      </c>
      <c r="F13" s="282" t="s">
        <v>865</v>
      </c>
      <c r="G13" s="252" t="s">
        <v>878</v>
      </c>
      <c r="H13" s="36"/>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23"/>
      <c r="AL13" s="23"/>
      <c r="AM13" s="23"/>
      <c r="AN13" s="23"/>
      <c r="AO13" s="23"/>
      <c r="AP13" s="23"/>
      <c r="AQ13" s="23"/>
      <c r="AR13" s="23"/>
      <c r="AS13" s="23"/>
      <c r="AT13" s="23"/>
      <c r="AU13" s="23"/>
      <c r="AV13" s="23"/>
      <c r="AW13" s="23"/>
      <c r="AX13" s="23"/>
    </row>
    <row r="14" spans="2:50" ht="65.25" customHeight="1" x14ac:dyDescent="0.25">
      <c r="B14" s="35"/>
      <c r="C14" s="370"/>
      <c r="D14" s="17" t="s">
        <v>781</v>
      </c>
      <c r="E14" s="283" t="s">
        <v>866</v>
      </c>
      <c r="F14" s="282" t="s">
        <v>867</v>
      </c>
      <c r="G14" s="252" t="s">
        <v>878</v>
      </c>
      <c r="H14" s="36"/>
      <c r="J14" s="23"/>
      <c r="K14" s="23"/>
      <c r="L14" s="23"/>
      <c r="M14" s="23"/>
      <c r="N14" s="23"/>
      <c r="O14" s="23"/>
      <c r="P14" s="23"/>
      <c r="Q14" s="23"/>
      <c r="R14" s="23"/>
      <c r="S14" s="23"/>
      <c r="T14" s="23"/>
      <c r="U14" s="23"/>
      <c r="V14" s="23"/>
      <c r="W14" s="23"/>
      <c r="X14" s="23"/>
      <c r="Y14" s="23"/>
      <c r="Z14" s="23"/>
      <c r="AA14" s="23"/>
      <c r="AB14" s="23"/>
      <c r="AC14" s="23"/>
      <c r="AD14" s="23"/>
      <c r="AE14" s="23"/>
      <c r="AF14" s="23"/>
      <c r="AG14" s="23"/>
      <c r="AH14" s="23"/>
      <c r="AI14" s="23"/>
      <c r="AJ14" s="23"/>
      <c r="AK14" s="23"/>
      <c r="AL14" s="23"/>
      <c r="AM14" s="23"/>
      <c r="AN14" s="23"/>
      <c r="AO14" s="23"/>
      <c r="AP14" s="23"/>
      <c r="AQ14" s="23"/>
      <c r="AR14" s="23"/>
      <c r="AS14" s="23"/>
      <c r="AT14" s="23"/>
      <c r="AU14" s="23"/>
      <c r="AV14" s="23"/>
      <c r="AW14" s="23"/>
      <c r="AX14" s="23"/>
    </row>
    <row r="15" spans="2:50" ht="78" customHeight="1" x14ac:dyDescent="0.25">
      <c r="B15" s="35"/>
      <c r="C15" s="370"/>
      <c r="D15" s="17" t="s">
        <v>782</v>
      </c>
      <c r="E15" s="283"/>
      <c r="F15" s="282"/>
      <c r="G15" s="252" t="s">
        <v>863</v>
      </c>
      <c r="H15" s="36"/>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3"/>
      <c r="AS15" s="23"/>
      <c r="AT15" s="23"/>
      <c r="AU15" s="23"/>
      <c r="AV15" s="23"/>
      <c r="AW15" s="23"/>
      <c r="AX15" s="23"/>
    </row>
    <row r="16" spans="2:50" ht="76.5" customHeight="1" thickBot="1" x14ac:dyDescent="0.3">
      <c r="B16" s="35"/>
      <c r="C16" s="370"/>
      <c r="D16" s="17" t="s">
        <v>783</v>
      </c>
      <c r="E16" s="283" t="s">
        <v>868</v>
      </c>
      <c r="F16" s="282" t="s">
        <v>869</v>
      </c>
      <c r="G16" s="252" t="s">
        <v>878</v>
      </c>
      <c r="H16" s="36"/>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23"/>
      <c r="AL16" s="23"/>
      <c r="AM16" s="23"/>
      <c r="AN16" s="23"/>
      <c r="AO16" s="23"/>
      <c r="AP16" s="23"/>
      <c r="AQ16" s="23"/>
      <c r="AR16" s="23"/>
      <c r="AS16" s="23"/>
      <c r="AT16" s="23"/>
      <c r="AU16" s="23"/>
      <c r="AV16" s="23"/>
      <c r="AW16" s="23"/>
      <c r="AX16" s="23"/>
    </row>
    <row r="17" spans="2:50" s="12" customFormat="1" ht="37.5" customHeight="1" thickBot="1" x14ac:dyDescent="0.3">
      <c r="B17" s="40"/>
      <c r="C17" s="310"/>
      <c r="D17" s="285"/>
      <c r="E17" s="285"/>
      <c r="F17" s="95" t="s">
        <v>258</v>
      </c>
      <c r="G17" s="422" t="s">
        <v>875</v>
      </c>
      <c r="H17" s="41"/>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23"/>
      <c r="AL17" s="23"/>
      <c r="AM17" s="23"/>
      <c r="AN17" s="23"/>
      <c r="AO17" s="23"/>
      <c r="AP17" s="23"/>
      <c r="AQ17" s="23"/>
      <c r="AR17" s="23"/>
      <c r="AS17" s="23"/>
      <c r="AT17" s="23"/>
      <c r="AU17" s="23"/>
      <c r="AV17" s="23"/>
      <c r="AW17" s="23"/>
      <c r="AX17" s="23"/>
    </row>
    <row r="18" spans="2:50" s="12" customFormat="1" x14ac:dyDescent="0.25">
      <c r="B18" s="40"/>
      <c r="C18" s="310"/>
      <c r="D18" s="42"/>
      <c r="E18" s="42"/>
      <c r="F18" s="96"/>
      <c r="G18" s="37"/>
      <c r="H18" s="41"/>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3"/>
      <c r="AS18" s="23"/>
      <c r="AT18" s="23"/>
      <c r="AU18" s="23"/>
      <c r="AV18" s="23"/>
      <c r="AW18" s="23"/>
      <c r="AX18" s="23"/>
    </row>
    <row r="19" spans="2:50" s="12" customFormat="1" ht="15.75" thickBot="1" x14ac:dyDescent="0.3">
      <c r="B19" s="40"/>
      <c r="C19" s="310"/>
      <c r="D19" s="513" t="s">
        <v>284</v>
      </c>
      <c r="E19" s="513"/>
      <c r="F19" s="513"/>
      <c r="G19" s="513"/>
      <c r="H19" s="41"/>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23"/>
      <c r="AL19" s="23"/>
      <c r="AM19" s="23"/>
      <c r="AN19" s="23"/>
      <c r="AO19" s="23"/>
      <c r="AP19" s="23"/>
      <c r="AQ19" s="23"/>
      <c r="AR19" s="23"/>
      <c r="AS19" s="23"/>
      <c r="AT19" s="23"/>
      <c r="AU19" s="23"/>
      <c r="AV19" s="23"/>
      <c r="AW19" s="23"/>
      <c r="AX19" s="23"/>
    </row>
    <row r="20" spans="2:50" s="12" customFormat="1" ht="15.75" thickBot="1" x14ac:dyDescent="0.3">
      <c r="B20" s="40"/>
      <c r="C20" s="310"/>
      <c r="D20" s="79" t="s">
        <v>59</v>
      </c>
      <c r="E20" s="509" t="s">
        <v>673</v>
      </c>
      <c r="F20" s="510"/>
      <c r="G20" s="42"/>
      <c r="H20" s="41"/>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23"/>
      <c r="AL20" s="23"/>
      <c r="AM20" s="23"/>
      <c r="AN20" s="23"/>
      <c r="AO20" s="23"/>
      <c r="AP20" s="23"/>
      <c r="AQ20" s="23"/>
      <c r="AR20" s="23"/>
      <c r="AS20" s="23"/>
      <c r="AT20" s="23"/>
      <c r="AU20" s="23"/>
      <c r="AV20" s="23"/>
      <c r="AW20" s="23"/>
      <c r="AX20" s="23"/>
    </row>
    <row r="21" spans="2:50" s="12" customFormat="1" ht="13.5" customHeight="1" thickBot="1" x14ac:dyDescent="0.3">
      <c r="B21" s="40"/>
      <c r="C21" s="310"/>
      <c r="D21" s="79" t="s">
        <v>61</v>
      </c>
      <c r="E21" s="511" t="s">
        <v>674</v>
      </c>
      <c r="F21" s="512"/>
      <c r="G21" s="42"/>
      <c r="H21" s="41"/>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3"/>
      <c r="AS21" s="23"/>
      <c r="AT21" s="23"/>
      <c r="AU21" s="23"/>
      <c r="AV21" s="23"/>
      <c r="AW21" s="23"/>
      <c r="AX21" s="23"/>
    </row>
    <row r="22" spans="2:50" s="12" customFormat="1" ht="30.75" customHeight="1" thickBot="1" x14ac:dyDescent="0.3">
      <c r="B22" s="40"/>
      <c r="C22" s="313"/>
      <c r="D22" s="313"/>
      <c r="E22" s="313"/>
      <c r="F22" s="313"/>
      <c r="G22" s="330"/>
      <c r="H22" s="41"/>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3"/>
      <c r="AS22" s="23"/>
      <c r="AT22" s="23"/>
      <c r="AU22" s="23"/>
      <c r="AV22" s="23"/>
      <c r="AW22" s="23"/>
      <c r="AX22" s="23"/>
    </row>
    <row r="23" spans="2:50" s="12" customFormat="1" ht="11.1" customHeight="1" x14ac:dyDescent="0.25">
      <c r="B23" s="40"/>
      <c r="C23" s="314"/>
      <c r="D23" s="514" t="s">
        <v>770</v>
      </c>
      <c r="E23" s="515"/>
      <c r="F23" s="515"/>
      <c r="G23" s="516"/>
      <c r="H23" s="41"/>
      <c r="J23" s="23"/>
      <c r="K23" s="23"/>
      <c r="L23" s="23"/>
      <c r="M23" s="23"/>
      <c r="N23" s="23"/>
      <c r="O23" s="23"/>
      <c r="P23" s="23"/>
      <c r="Q23" s="23"/>
      <c r="R23" s="23"/>
      <c r="S23" s="23"/>
      <c r="T23" s="23"/>
      <c r="U23" s="23"/>
      <c r="V23" s="23"/>
      <c r="W23" s="23"/>
      <c r="X23" s="23"/>
      <c r="Y23" s="23"/>
      <c r="Z23" s="23"/>
      <c r="AA23" s="23"/>
      <c r="AB23" s="23"/>
      <c r="AC23" s="23"/>
      <c r="AD23" s="23"/>
      <c r="AE23" s="23"/>
      <c r="AF23" s="23"/>
      <c r="AG23" s="23"/>
      <c r="AH23" s="23"/>
      <c r="AI23" s="23"/>
      <c r="AJ23" s="23"/>
      <c r="AK23" s="23"/>
      <c r="AL23" s="23"/>
      <c r="AM23" s="23"/>
      <c r="AN23" s="23"/>
      <c r="AO23" s="23"/>
      <c r="AP23" s="23"/>
      <c r="AQ23" s="23"/>
      <c r="AR23" s="23"/>
      <c r="AS23" s="23"/>
      <c r="AT23" s="23"/>
      <c r="AU23" s="23"/>
      <c r="AV23" s="23"/>
      <c r="AW23" s="23"/>
      <c r="AX23" s="23"/>
    </row>
    <row r="24" spans="2:50" s="12" customFormat="1" ht="21" customHeight="1" x14ac:dyDescent="0.25">
      <c r="B24" s="40"/>
      <c r="C24" s="314"/>
      <c r="D24" s="517"/>
      <c r="E24" s="518"/>
      <c r="F24" s="518"/>
      <c r="G24" s="519"/>
      <c r="H24" s="41"/>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3"/>
      <c r="AS24" s="23"/>
      <c r="AT24" s="23"/>
      <c r="AU24" s="23"/>
      <c r="AV24" s="23"/>
      <c r="AW24" s="23"/>
      <c r="AX24" s="23"/>
    </row>
    <row r="25" spans="2:50" s="12" customFormat="1" ht="9" customHeight="1" x14ac:dyDescent="0.25">
      <c r="B25" s="40"/>
      <c r="C25" s="314"/>
      <c r="D25" s="517"/>
      <c r="E25" s="518"/>
      <c r="F25" s="518"/>
      <c r="G25" s="519"/>
      <c r="H25" s="41"/>
      <c r="J25" s="23"/>
      <c r="K25" s="23"/>
      <c r="L25" s="23"/>
      <c r="M25" s="23"/>
      <c r="N25" s="23"/>
      <c r="O25" s="23"/>
      <c r="P25" s="23"/>
      <c r="Q25" s="23"/>
      <c r="R25" s="23"/>
      <c r="S25" s="23"/>
      <c r="T25" s="23"/>
      <c r="U25" s="23"/>
      <c r="V25" s="23"/>
      <c r="W25" s="23"/>
      <c r="X25" s="23"/>
      <c r="Y25" s="23"/>
      <c r="Z25" s="23"/>
      <c r="AA25" s="23"/>
      <c r="AB25" s="23"/>
      <c r="AC25" s="23"/>
      <c r="AD25" s="23"/>
      <c r="AE25" s="23"/>
      <c r="AF25" s="23"/>
      <c r="AG25" s="23"/>
      <c r="AH25" s="23"/>
      <c r="AI25" s="23"/>
      <c r="AJ25" s="23"/>
      <c r="AK25" s="23"/>
      <c r="AL25" s="23"/>
      <c r="AM25" s="23"/>
      <c r="AN25" s="23"/>
      <c r="AO25" s="23"/>
      <c r="AP25" s="23"/>
      <c r="AQ25" s="23"/>
      <c r="AR25" s="23"/>
      <c r="AS25" s="23"/>
      <c r="AT25" s="23"/>
      <c r="AU25" s="23"/>
      <c r="AV25" s="23"/>
      <c r="AW25" s="23"/>
      <c r="AX25" s="23"/>
    </row>
    <row r="26" spans="2:50" s="12" customFormat="1" ht="191.45" customHeight="1" thickBot="1" x14ac:dyDescent="0.3">
      <c r="B26" s="40"/>
      <c r="C26" s="335" t="s">
        <v>223</v>
      </c>
      <c r="D26" s="520"/>
      <c r="E26" s="521"/>
      <c r="F26" s="521"/>
      <c r="G26" s="522"/>
      <c r="H26" s="41"/>
      <c r="J26" s="23"/>
      <c r="K26" s="23"/>
      <c r="L26" s="23"/>
      <c r="M26" s="23"/>
      <c r="N26" s="23"/>
      <c r="O26" s="23"/>
      <c r="P26" s="23"/>
      <c r="Q26" s="23"/>
      <c r="R26" s="23"/>
      <c r="S26" s="23"/>
      <c r="T26" s="23"/>
      <c r="U26" s="23"/>
      <c r="V26" s="23"/>
      <c r="W26" s="23"/>
      <c r="X26" s="23"/>
      <c r="Y26" s="23"/>
      <c r="Z26" s="23"/>
      <c r="AA26" s="23"/>
      <c r="AB26" s="23"/>
      <c r="AC26" s="23"/>
      <c r="AD26" s="23"/>
      <c r="AE26" s="23"/>
      <c r="AF26" s="23"/>
      <c r="AG26" s="23"/>
      <c r="AH26" s="23"/>
      <c r="AI26" s="23"/>
      <c r="AJ26" s="23"/>
      <c r="AK26" s="23"/>
      <c r="AL26" s="23"/>
      <c r="AM26" s="23"/>
      <c r="AN26" s="23"/>
      <c r="AO26" s="23"/>
      <c r="AP26" s="23"/>
      <c r="AQ26" s="23"/>
      <c r="AR26" s="23"/>
      <c r="AS26" s="23"/>
      <c r="AT26" s="23"/>
      <c r="AU26" s="23"/>
      <c r="AV26" s="23"/>
      <c r="AW26" s="23"/>
      <c r="AX26" s="23"/>
    </row>
    <row r="27" spans="2:50" ht="42.6" customHeight="1" x14ac:dyDescent="0.25">
      <c r="B27" s="40"/>
      <c r="C27" s="43"/>
      <c r="D27" s="313"/>
      <c r="E27" s="313"/>
      <c r="F27" s="330"/>
      <c r="G27" s="330"/>
      <c r="H27" s="41"/>
      <c r="I27" s="14"/>
      <c r="J27" s="23"/>
      <c r="K27" s="23"/>
      <c r="L27" s="23"/>
      <c r="M27" s="23"/>
      <c r="N27" s="23"/>
      <c r="O27" s="23"/>
      <c r="P27" s="23"/>
      <c r="Q27" s="23"/>
      <c r="R27" s="23"/>
      <c r="S27" s="23"/>
      <c r="T27" s="23"/>
      <c r="U27" s="23"/>
      <c r="V27" s="23"/>
      <c r="W27" s="23"/>
      <c r="X27" s="23"/>
      <c r="Y27" s="23"/>
      <c r="Z27" s="23"/>
      <c r="AA27" s="23"/>
      <c r="AB27" s="23"/>
      <c r="AC27" s="23"/>
      <c r="AD27" s="23"/>
      <c r="AE27" s="23"/>
      <c r="AF27" s="23"/>
      <c r="AG27" s="23"/>
      <c r="AH27" s="23"/>
      <c r="AI27" s="23"/>
      <c r="AJ27" s="23"/>
      <c r="AK27" s="23"/>
      <c r="AL27" s="23"/>
      <c r="AM27" s="23"/>
      <c r="AN27" s="23"/>
      <c r="AO27" s="23"/>
      <c r="AP27" s="23"/>
      <c r="AQ27" s="23"/>
      <c r="AR27" s="23"/>
      <c r="AS27" s="23"/>
      <c r="AT27" s="23"/>
      <c r="AU27" s="23"/>
      <c r="AV27" s="23"/>
      <c r="AW27" s="23"/>
      <c r="AX27" s="23"/>
    </row>
    <row r="28" spans="2:50" ht="40.5" customHeight="1" thickBot="1" x14ac:dyDescent="0.3">
      <c r="B28" s="40"/>
      <c r="C28" s="370" t="s">
        <v>255</v>
      </c>
      <c r="D28" s="400" t="s">
        <v>257</v>
      </c>
      <c r="E28" s="400" t="s">
        <v>261</v>
      </c>
      <c r="F28" s="400" t="s">
        <v>262</v>
      </c>
      <c r="G28" s="400" t="s">
        <v>229</v>
      </c>
      <c r="H28" s="41"/>
      <c r="I28" s="14"/>
      <c r="J28" s="23"/>
      <c r="K28" s="23"/>
      <c r="L28" s="23"/>
      <c r="M28" s="23"/>
      <c r="N28" s="23"/>
      <c r="O28" s="23"/>
      <c r="P28" s="23"/>
      <c r="Q28" s="23"/>
      <c r="R28" s="23"/>
      <c r="S28" s="23"/>
      <c r="T28" s="23"/>
      <c r="U28" s="23"/>
      <c r="V28" s="23"/>
      <c r="W28" s="23"/>
      <c r="X28" s="23"/>
      <c r="Y28" s="23"/>
      <c r="Z28" s="23"/>
      <c r="AA28" s="23"/>
      <c r="AB28" s="23"/>
      <c r="AC28" s="23"/>
      <c r="AD28" s="23"/>
      <c r="AE28" s="23"/>
      <c r="AF28" s="23"/>
      <c r="AG28" s="23"/>
      <c r="AH28" s="23"/>
      <c r="AI28" s="23"/>
      <c r="AJ28" s="23"/>
      <c r="AK28" s="23"/>
      <c r="AL28" s="23"/>
      <c r="AM28" s="23"/>
      <c r="AN28" s="23"/>
      <c r="AO28" s="23"/>
      <c r="AP28" s="23"/>
      <c r="AQ28" s="23"/>
      <c r="AR28" s="23"/>
      <c r="AS28" s="23"/>
      <c r="AT28" s="23"/>
      <c r="AU28" s="23"/>
      <c r="AV28" s="23"/>
      <c r="AW28" s="23"/>
      <c r="AX28" s="23"/>
    </row>
    <row r="29" spans="2:50" ht="97.5" customHeight="1" x14ac:dyDescent="0.25">
      <c r="B29" s="35"/>
      <c r="C29" s="370"/>
      <c r="D29" s="24" t="s">
        <v>775</v>
      </c>
      <c r="E29" s="284" t="s">
        <v>860</v>
      </c>
      <c r="F29" s="282" t="s">
        <v>859</v>
      </c>
      <c r="G29" s="252" t="s">
        <v>876</v>
      </c>
      <c r="H29" s="36"/>
      <c r="J29" s="23"/>
      <c r="K29" s="23"/>
      <c r="L29" s="23"/>
      <c r="M29" s="23"/>
      <c r="N29" s="23"/>
      <c r="O29" s="23"/>
      <c r="P29" s="23"/>
      <c r="Q29" s="23"/>
      <c r="R29" s="23"/>
      <c r="S29" s="23"/>
      <c r="T29" s="23"/>
      <c r="U29" s="23"/>
      <c r="V29" s="23"/>
      <c r="W29" s="23"/>
      <c r="X29" s="23"/>
      <c r="Y29" s="23"/>
      <c r="Z29" s="23"/>
      <c r="AA29" s="23"/>
      <c r="AB29" s="23"/>
      <c r="AC29" s="23"/>
      <c r="AD29" s="23"/>
      <c r="AE29" s="23"/>
      <c r="AF29" s="23"/>
      <c r="AG29" s="23"/>
      <c r="AH29" s="23"/>
      <c r="AI29" s="23"/>
      <c r="AJ29" s="23"/>
      <c r="AK29" s="23"/>
      <c r="AL29" s="23"/>
      <c r="AM29" s="23"/>
      <c r="AN29" s="23"/>
      <c r="AO29" s="23"/>
      <c r="AP29" s="23"/>
      <c r="AQ29" s="23"/>
      <c r="AR29" s="23"/>
      <c r="AS29" s="23"/>
      <c r="AT29" s="23"/>
      <c r="AU29" s="23"/>
      <c r="AV29" s="23"/>
      <c r="AW29" s="23"/>
      <c r="AX29" s="23"/>
    </row>
    <row r="30" spans="2:50" ht="109.5" customHeight="1" x14ac:dyDescent="0.25">
      <c r="B30" s="35"/>
      <c r="C30" s="370"/>
      <c r="D30" s="17" t="s">
        <v>776</v>
      </c>
      <c r="E30" s="283" t="s">
        <v>861</v>
      </c>
      <c r="F30" s="282" t="s">
        <v>880</v>
      </c>
      <c r="G30" s="252" t="s">
        <v>877</v>
      </c>
      <c r="H30" s="36"/>
      <c r="J30" s="402"/>
      <c r="K30" s="23"/>
      <c r="L30" s="23"/>
      <c r="M30" s="23"/>
      <c r="N30" s="23"/>
      <c r="O30" s="23"/>
      <c r="P30" s="23"/>
      <c r="Q30" s="23"/>
      <c r="R30" s="23"/>
      <c r="S30" s="23"/>
      <c r="T30" s="23"/>
      <c r="U30" s="23"/>
      <c r="V30" s="23"/>
      <c r="W30" s="23"/>
      <c r="X30" s="23"/>
      <c r="Y30" s="23"/>
      <c r="Z30" s="23"/>
      <c r="AA30" s="23"/>
      <c r="AB30" s="23"/>
      <c r="AC30" s="23"/>
      <c r="AD30" s="23"/>
      <c r="AE30" s="23"/>
      <c r="AF30" s="23"/>
      <c r="AG30" s="23"/>
      <c r="AH30" s="23"/>
      <c r="AI30" s="23"/>
      <c r="AJ30" s="23"/>
      <c r="AK30" s="23"/>
      <c r="AL30" s="23"/>
      <c r="AM30" s="23"/>
      <c r="AN30" s="23"/>
      <c r="AO30" s="23"/>
      <c r="AP30" s="23"/>
      <c r="AQ30" s="23"/>
      <c r="AR30" s="23"/>
      <c r="AS30" s="23"/>
      <c r="AT30" s="23"/>
      <c r="AU30" s="23"/>
      <c r="AV30" s="23"/>
      <c r="AW30" s="23"/>
      <c r="AX30" s="23"/>
    </row>
    <row r="31" spans="2:50" ht="123" customHeight="1" x14ac:dyDescent="0.25">
      <c r="B31" s="35"/>
      <c r="C31" s="370"/>
      <c r="D31" s="17" t="s">
        <v>777</v>
      </c>
      <c r="E31" s="283"/>
      <c r="F31" s="282"/>
      <c r="G31" s="252" t="s">
        <v>863</v>
      </c>
      <c r="H31" s="36"/>
      <c r="J31" s="23"/>
      <c r="K31" s="23"/>
      <c r="L31" s="23"/>
      <c r="M31" s="23"/>
      <c r="N31" s="23"/>
      <c r="O31" s="23"/>
      <c r="P31" s="23"/>
      <c r="Q31" s="23"/>
      <c r="R31" s="23"/>
      <c r="S31" s="23"/>
      <c r="T31" s="23"/>
      <c r="U31" s="23"/>
      <c r="V31" s="23"/>
      <c r="W31" s="23"/>
      <c r="X31" s="23"/>
      <c r="Y31" s="23"/>
      <c r="Z31" s="23"/>
      <c r="AA31" s="23"/>
      <c r="AB31" s="23"/>
      <c r="AC31" s="23"/>
      <c r="AD31" s="23"/>
      <c r="AE31" s="23"/>
      <c r="AF31" s="23"/>
      <c r="AG31" s="23"/>
      <c r="AH31" s="23"/>
      <c r="AI31" s="23"/>
      <c r="AJ31" s="23"/>
      <c r="AK31" s="23"/>
      <c r="AL31" s="23"/>
      <c r="AM31" s="23"/>
      <c r="AN31" s="23"/>
      <c r="AO31" s="23"/>
      <c r="AP31" s="23"/>
      <c r="AQ31" s="23"/>
      <c r="AR31" s="23"/>
      <c r="AS31" s="23"/>
      <c r="AT31" s="23"/>
      <c r="AU31" s="23"/>
      <c r="AV31" s="23"/>
      <c r="AW31" s="23"/>
      <c r="AX31" s="23"/>
    </row>
    <row r="32" spans="2:50" ht="107.25" customHeight="1" x14ac:dyDescent="0.25">
      <c r="B32" s="35"/>
      <c r="C32" s="370"/>
      <c r="D32" s="17" t="s">
        <v>778</v>
      </c>
      <c r="E32" s="283" t="s">
        <v>870</v>
      </c>
      <c r="F32" s="282" t="s">
        <v>871</v>
      </c>
      <c r="G32" s="252" t="s">
        <v>876</v>
      </c>
      <c r="H32" s="36"/>
      <c r="J32" s="403"/>
      <c r="K32" s="23"/>
      <c r="L32" s="23"/>
      <c r="M32" s="23"/>
      <c r="N32" s="23"/>
      <c r="O32" s="23"/>
      <c r="P32" s="23"/>
      <c r="Q32" s="23"/>
      <c r="R32" s="23"/>
      <c r="S32" s="23"/>
      <c r="T32" s="23"/>
      <c r="U32" s="23"/>
      <c r="V32" s="23"/>
      <c r="W32" s="23"/>
      <c r="X32" s="23"/>
      <c r="Y32" s="23"/>
      <c r="Z32" s="23"/>
      <c r="AA32" s="23"/>
      <c r="AB32" s="23"/>
      <c r="AC32" s="23"/>
      <c r="AD32" s="23"/>
      <c r="AE32" s="23"/>
      <c r="AF32" s="23"/>
      <c r="AG32" s="23"/>
      <c r="AH32" s="23"/>
      <c r="AI32" s="23"/>
      <c r="AJ32" s="23"/>
      <c r="AK32" s="23"/>
      <c r="AL32" s="23"/>
      <c r="AM32" s="23"/>
      <c r="AN32" s="23"/>
      <c r="AO32" s="23"/>
      <c r="AP32" s="23"/>
      <c r="AQ32" s="23"/>
      <c r="AR32" s="23"/>
      <c r="AS32" s="23"/>
      <c r="AT32" s="23"/>
      <c r="AU32" s="23"/>
      <c r="AV32" s="23"/>
      <c r="AW32" s="23"/>
      <c r="AX32" s="23"/>
    </row>
    <row r="33" spans="2:50" ht="15" customHeight="1" x14ac:dyDescent="0.25">
      <c r="B33" s="35"/>
      <c r="C33" s="370"/>
      <c r="D33" s="17" t="s">
        <v>779</v>
      </c>
      <c r="E33" s="283"/>
      <c r="F33" s="282"/>
      <c r="G33" s="252" t="s">
        <v>863</v>
      </c>
      <c r="H33" s="36"/>
      <c r="J33" s="23"/>
      <c r="K33" s="23"/>
      <c r="L33" s="23"/>
      <c r="M33" s="23"/>
      <c r="N33" s="23"/>
      <c r="O33" s="23"/>
      <c r="P33" s="23"/>
      <c r="Q33" s="23"/>
      <c r="R33" s="23"/>
      <c r="S33" s="23"/>
      <c r="T33" s="23"/>
      <c r="U33" s="23"/>
      <c r="V33" s="23"/>
      <c r="W33" s="23"/>
      <c r="X33" s="23"/>
      <c r="Y33" s="23"/>
      <c r="Z33" s="23"/>
      <c r="AA33" s="23"/>
      <c r="AB33" s="23"/>
      <c r="AC33" s="23"/>
      <c r="AD33" s="23"/>
      <c r="AE33" s="23"/>
      <c r="AF33" s="23"/>
      <c r="AG33" s="23"/>
      <c r="AH33" s="23"/>
      <c r="AI33" s="23"/>
      <c r="AJ33" s="23"/>
      <c r="AK33" s="23"/>
      <c r="AL33" s="23"/>
      <c r="AM33" s="23"/>
      <c r="AN33" s="23"/>
      <c r="AO33" s="23"/>
      <c r="AP33" s="23"/>
      <c r="AQ33" s="23"/>
      <c r="AR33" s="23"/>
      <c r="AS33" s="23"/>
      <c r="AT33" s="23"/>
      <c r="AU33" s="23"/>
      <c r="AV33" s="23"/>
      <c r="AW33" s="23"/>
      <c r="AX33" s="23"/>
    </row>
    <row r="34" spans="2:50" ht="96.75" customHeight="1" x14ac:dyDescent="0.25">
      <c r="B34" s="35"/>
      <c r="C34" s="370"/>
      <c r="D34" s="17" t="s">
        <v>780</v>
      </c>
      <c r="E34" s="283" t="s">
        <v>864</v>
      </c>
      <c r="F34" s="282" t="s">
        <v>865</v>
      </c>
      <c r="G34" s="252" t="s">
        <v>878</v>
      </c>
      <c r="H34" s="36"/>
      <c r="J34" s="23"/>
      <c r="K34" s="23"/>
      <c r="L34" s="23"/>
      <c r="M34" s="23"/>
      <c r="N34" s="23"/>
      <c r="O34" s="23"/>
      <c r="P34" s="23"/>
      <c r="Q34" s="23"/>
      <c r="R34" s="23"/>
      <c r="S34" s="23"/>
      <c r="T34" s="23"/>
      <c r="U34" s="23"/>
      <c r="V34" s="23"/>
      <c r="W34" s="23"/>
      <c r="X34" s="23"/>
      <c r="Y34" s="23"/>
      <c r="Z34" s="23"/>
      <c r="AA34" s="23"/>
      <c r="AB34" s="23"/>
      <c r="AC34" s="23"/>
      <c r="AD34" s="23"/>
      <c r="AE34" s="23"/>
      <c r="AF34" s="23"/>
      <c r="AG34" s="23"/>
      <c r="AH34" s="23"/>
      <c r="AI34" s="23"/>
      <c r="AJ34" s="23"/>
      <c r="AK34" s="23"/>
      <c r="AL34" s="23"/>
      <c r="AM34" s="23"/>
      <c r="AN34" s="23"/>
      <c r="AO34" s="23"/>
      <c r="AP34" s="23"/>
      <c r="AQ34" s="23"/>
      <c r="AR34" s="23"/>
      <c r="AS34" s="23"/>
      <c r="AT34" s="23"/>
      <c r="AU34" s="23"/>
      <c r="AV34" s="23"/>
      <c r="AW34" s="23"/>
      <c r="AX34" s="23"/>
    </row>
    <row r="35" spans="2:50" ht="71.25" customHeight="1" x14ac:dyDescent="0.25">
      <c r="B35" s="35"/>
      <c r="C35" s="370"/>
      <c r="D35" s="17" t="s">
        <v>781</v>
      </c>
      <c r="E35" s="283" t="s">
        <v>866</v>
      </c>
      <c r="F35" s="282" t="s">
        <v>867</v>
      </c>
      <c r="G35" s="252" t="s">
        <v>879</v>
      </c>
      <c r="H35" s="36"/>
      <c r="J35" s="23"/>
      <c r="K35" s="23"/>
      <c r="L35" s="23"/>
      <c r="M35" s="23"/>
      <c r="N35" s="23"/>
      <c r="O35" s="23"/>
      <c r="P35" s="23"/>
      <c r="Q35" s="23"/>
      <c r="R35" s="23"/>
      <c r="S35" s="23"/>
      <c r="T35" s="23"/>
      <c r="U35" s="23"/>
      <c r="V35" s="23"/>
      <c r="W35" s="23"/>
      <c r="X35" s="23"/>
      <c r="Y35" s="23"/>
      <c r="Z35" s="23"/>
      <c r="AA35" s="23"/>
      <c r="AB35" s="23"/>
      <c r="AC35" s="23"/>
      <c r="AD35" s="23"/>
      <c r="AE35" s="23"/>
      <c r="AF35" s="23"/>
      <c r="AG35" s="23"/>
      <c r="AH35" s="23"/>
      <c r="AI35" s="23"/>
      <c r="AJ35" s="23"/>
      <c r="AK35" s="23"/>
      <c r="AL35" s="23"/>
      <c r="AM35" s="23"/>
      <c r="AN35" s="23"/>
      <c r="AO35" s="23"/>
      <c r="AP35" s="23"/>
      <c r="AQ35" s="23"/>
      <c r="AR35" s="23"/>
      <c r="AS35" s="23"/>
      <c r="AT35" s="23"/>
      <c r="AU35" s="23"/>
      <c r="AV35" s="23"/>
      <c r="AW35" s="23"/>
      <c r="AX35" s="23"/>
    </row>
    <row r="36" spans="2:50" ht="87.75" customHeight="1" x14ac:dyDescent="0.25">
      <c r="B36" s="35"/>
      <c r="C36" s="370"/>
      <c r="D36" s="17" t="s">
        <v>782</v>
      </c>
      <c r="E36" s="283"/>
      <c r="F36" s="282"/>
      <c r="G36" s="252" t="s">
        <v>863</v>
      </c>
      <c r="H36" s="36"/>
      <c r="J36" s="23"/>
      <c r="K36" s="23"/>
      <c r="L36" s="23"/>
      <c r="M36" s="23"/>
      <c r="N36" s="23"/>
      <c r="O36" s="23"/>
      <c r="P36" s="23"/>
      <c r="Q36" s="23"/>
      <c r="R36" s="23"/>
      <c r="S36" s="23"/>
      <c r="T36" s="23"/>
      <c r="U36" s="23"/>
      <c r="V36" s="23"/>
      <c r="W36" s="23"/>
      <c r="X36" s="23"/>
      <c r="Y36" s="23"/>
      <c r="Z36" s="23"/>
      <c r="AA36" s="23"/>
      <c r="AB36" s="23"/>
      <c r="AC36" s="23"/>
      <c r="AD36" s="23"/>
      <c r="AE36" s="23"/>
      <c r="AF36" s="23"/>
      <c r="AG36" s="23"/>
      <c r="AH36" s="23"/>
      <c r="AI36" s="23"/>
      <c r="AJ36" s="23"/>
      <c r="AK36" s="23"/>
      <c r="AL36" s="23"/>
      <c r="AM36" s="23"/>
      <c r="AN36" s="23"/>
      <c r="AO36" s="23"/>
      <c r="AP36" s="23"/>
      <c r="AQ36" s="23"/>
      <c r="AR36" s="23"/>
      <c r="AS36" s="23"/>
      <c r="AT36" s="23"/>
      <c r="AU36" s="23"/>
      <c r="AV36" s="23"/>
      <c r="AW36" s="23"/>
      <c r="AX36" s="23"/>
    </row>
    <row r="37" spans="2:50" ht="85.5" customHeight="1" thickBot="1" x14ac:dyDescent="0.3">
      <c r="B37" s="35"/>
      <c r="C37" s="370"/>
      <c r="D37" s="17" t="s">
        <v>783</v>
      </c>
      <c r="E37" s="283" t="s">
        <v>868</v>
      </c>
      <c r="F37" s="282" t="s">
        <v>869</v>
      </c>
      <c r="G37" s="252" t="s">
        <v>879</v>
      </c>
      <c r="H37" s="36"/>
      <c r="J37" s="23"/>
      <c r="K37" s="23"/>
      <c r="L37" s="23"/>
      <c r="M37" s="23"/>
      <c r="N37" s="23"/>
      <c r="O37" s="23"/>
      <c r="P37" s="23"/>
      <c r="Q37" s="23"/>
      <c r="R37" s="23"/>
      <c r="S37" s="23"/>
      <c r="T37" s="23"/>
      <c r="U37" s="23"/>
      <c r="V37" s="23"/>
      <c r="W37" s="23"/>
      <c r="X37" s="23"/>
      <c r="Y37" s="23"/>
      <c r="Z37" s="23"/>
      <c r="AA37" s="23"/>
      <c r="AB37" s="23"/>
      <c r="AC37" s="23"/>
      <c r="AD37" s="23"/>
      <c r="AE37" s="23"/>
      <c r="AF37" s="23"/>
      <c r="AG37" s="23"/>
      <c r="AH37" s="23"/>
      <c r="AI37" s="23"/>
      <c r="AJ37" s="23"/>
      <c r="AK37" s="23"/>
      <c r="AL37" s="23"/>
      <c r="AM37" s="23"/>
      <c r="AN37" s="23"/>
      <c r="AO37" s="23"/>
      <c r="AP37" s="23"/>
      <c r="AQ37" s="23"/>
      <c r="AR37" s="23"/>
      <c r="AS37" s="23"/>
      <c r="AT37" s="23"/>
      <c r="AU37" s="23"/>
      <c r="AV37" s="23"/>
      <c r="AW37" s="23"/>
      <c r="AX37" s="23"/>
    </row>
    <row r="38" spans="2:50" s="12" customFormat="1" ht="35.25" customHeight="1" thickBot="1" x14ac:dyDescent="0.3">
      <c r="B38" s="40"/>
      <c r="C38" s="370"/>
      <c r="D38" s="285"/>
      <c r="E38" s="285"/>
      <c r="F38" s="437" t="s">
        <v>258</v>
      </c>
      <c r="G38" s="442" t="s">
        <v>875</v>
      </c>
      <c r="H38" s="41"/>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3"/>
      <c r="AI38" s="23"/>
      <c r="AJ38" s="23"/>
      <c r="AK38" s="23"/>
      <c r="AL38" s="23"/>
      <c r="AM38" s="23"/>
      <c r="AN38" s="23"/>
      <c r="AO38" s="23"/>
      <c r="AP38" s="23"/>
      <c r="AQ38" s="23"/>
      <c r="AR38" s="23"/>
      <c r="AS38" s="23"/>
      <c r="AT38" s="23"/>
      <c r="AU38" s="23"/>
      <c r="AV38" s="23"/>
      <c r="AW38" s="23"/>
      <c r="AX38" s="23"/>
    </row>
    <row r="39" spans="2:50" x14ac:dyDescent="0.25">
      <c r="B39" s="40"/>
      <c r="C39" s="37"/>
      <c r="D39" s="75" t="s">
        <v>283</v>
      </c>
      <c r="E39" s="439" t="s">
        <v>666</v>
      </c>
      <c r="F39" s="441"/>
      <c r="G39" s="37"/>
      <c r="H39" s="41"/>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23"/>
      <c r="AN39" s="23"/>
      <c r="AO39" s="23"/>
      <c r="AP39" s="23"/>
      <c r="AQ39" s="23"/>
      <c r="AR39" s="23"/>
      <c r="AS39" s="23"/>
      <c r="AT39" s="23"/>
      <c r="AU39" s="23"/>
      <c r="AV39" s="23"/>
      <c r="AW39" s="23"/>
      <c r="AX39" s="23"/>
    </row>
    <row r="40" spans="2:50" ht="15.75" thickBot="1" x14ac:dyDescent="0.3">
      <c r="B40" s="40"/>
      <c r="C40" s="37"/>
      <c r="D40" s="79" t="s">
        <v>59</v>
      </c>
      <c r="E40" s="440" t="s">
        <v>696</v>
      </c>
      <c r="F40" s="438"/>
      <c r="G40" s="37"/>
      <c r="H40" s="41"/>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c r="AM40" s="23"/>
      <c r="AN40" s="23"/>
      <c r="AO40" s="23"/>
      <c r="AP40" s="23"/>
      <c r="AQ40" s="23"/>
      <c r="AR40" s="23"/>
      <c r="AS40" s="23"/>
      <c r="AT40" s="23"/>
      <c r="AU40" s="23"/>
      <c r="AV40" s="23"/>
      <c r="AW40" s="23"/>
      <c r="AX40" s="23"/>
    </row>
    <row r="41" spans="2:50" ht="15.75" thickBot="1" x14ac:dyDescent="0.3">
      <c r="B41" s="40"/>
      <c r="C41" s="37"/>
      <c r="D41" s="79" t="s">
        <v>61</v>
      </c>
      <c r="E41" s="371" t="s">
        <v>695</v>
      </c>
      <c r="F41" s="399"/>
      <c r="G41" s="37"/>
      <c r="H41" s="41"/>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s="23"/>
      <c r="AM41" s="23"/>
      <c r="AN41" s="23"/>
      <c r="AO41" s="23"/>
      <c r="AP41" s="23"/>
      <c r="AQ41" s="23"/>
      <c r="AR41" s="23"/>
      <c r="AS41" s="23"/>
      <c r="AT41" s="23"/>
      <c r="AU41" s="23"/>
      <c r="AV41" s="23"/>
      <c r="AW41" s="23"/>
      <c r="AX41" s="23"/>
    </row>
    <row r="42" spans="2:50" ht="15.75" customHeight="1" x14ac:dyDescent="0.25">
      <c r="B42" s="40"/>
      <c r="C42" s="43"/>
      <c r="D42" s="37"/>
      <c r="E42" s="37"/>
      <c r="F42" s="96"/>
      <c r="G42" s="37"/>
      <c r="H42" s="41"/>
      <c r="I42" s="14"/>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23"/>
      <c r="AN42" s="23"/>
      <c r="AO42" s="23"/>
      <c r="AP42" s="23"/>
      <c r="AQ42" s="23"/>
      <c r="AR42" s="23"/>
      <c r="AS42" s="23"/>
      <c r="AT42" s="23"/>
      <c r="AU42" s="23"/>
      <c r="AV42" s="23"/>
      <c r="AW42" s="23"/>
      <c r="AX42" s="23"/>
    </row>
    <row r="43" spans="2:50" ht="40.35" customHeight="1" thickBot="1" x14ac:dyDescent="0.3">
      <c r="B43" s="40"/>
      <c r="C43" s="401" t="s">
        <v>206</v>
      </c>
      <c r="D43" s="400" t="s">
        <v>257</v>
      </c>
      <c r="E43" s="400" t="s">
        <v>261</v>
      </c>
      <c r="F43" s="400" t="s">
        <v>262</v>
      </c>
      <c r="G43" s="400" t="s">
        <v>229</v>
      </c>
      <c r="H43" s="41"/>
      <c r="I43" s="14"/>
      <c r="J43" s="23"/>
      <c r="K43" s="23"/>
      <c r="L43" s="23"/>
      <c r="M43" s="23"/>
      <c r="N43" s="23"/>
      <c r="O43" s="23"/>
      <c r="P43" s="23"/>
      <c r="Q43" s="23"/>
      <c r="R43" s="23"/>
      <c r="S43" s="23"/>
      <c r="T43" s="23"/>
      <c r="U43" s="23"/>
      <c r="V43" s="23"/>
      <c r="W43" s="23"/>
      <c r="X43" s="23"/>
      <c r="Y43" s="23"/>
      <c r="Z43" s="23"/>
      <c r="AA43" s="23"/>
      <c r="AB43" s="23"/>
      <c r="AC43" s="23"/>
      <c r="AD43" s="23"/>
      <c r="AE43" s="23"/>
      <c r="AF43" s="23"/>
      <c r="AG43" s="23"/>
      <c r="AH43" s="23"/>
      <c r="AI43" s="23"/>
      <c r="AJ43" s="23"/>
      <c r="AK43" s="23"/>
      <c r="AL43" s="23"/>
      <c r="AM43" s="23"/>
      <c r="AN43" s="23"/>
      <c r="AO43" s="23"/>
      <c r="AP43" s="23"/>
      <c r="AQ43" s="23"/>
      <c r="AR43" s="23"/>
      <c r="AS43" s="23"/>
      <c r="AT43" s="23"/>
      <c r="AU43" s="23"/>
      <c r="AV43" s="23"/>
      <c r="AW43" s="23"/>
      <c r="AX43" s="23"/>
    </row>
    <row r="44" spans="2:50" ht="117.95" customHeight="1" x14ac:dyDescent="0.25">
      <c r="B44" s="35"/>
      <c r="C44" s="370"/>
      <c r="D44" s="24" t="s">
        <v>775</v>
      </c>
      <c r="E44" s="284" t="s">
        <v>860</v>
      </c>
      <c r="F44" s="282" t="s">
        <v>859</v>
      </c>
      <c r="G44" s="252" t="s">
        <v>876</v>
      </c>
      <c r="H44" s="36"/>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23"/>
      <c r="AN44" s="23"/>
      <c r="AO44" s="23"/>
      <c r="AP44" s="23"/>
      <c r="AQ44" s="23"/>
      <c r="AR44" s="23"/>
      <c r="AS44" s="23"/>
      <c r="AT44" s="23"/>
      <c r="AU44" s="23"/>
      <c r="AV44" s="23"/>
      <c r="AW44" s="23"/>
      <c r="AX44" s="23"/>
    </row>
    <row r="45" spans="2:50" ht="111.75" customHeight="1" x14ac:dyDescent="0.25">
      <c r="B45" s="35"/>
      <c r="C45" s="370"/>
      <c r="D45" s="17" t="s">
        <v>776</v>
      </c>
      <c r="E45" s="283" t="s">
        <v>861</v>
      </c>
      <c r="F45" s="282" t="s">
        <v>862</v>
      </c>
      <c r="G45" s="252" t="s">
        <v>877</v>
      </c>
      <c r="H45" s="36"/>
      <c r="J45" s="402"/>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s="23"/>
      <c r="AM45" s="23"/>
      <c r="AN45" s="23"/>
      <c r="AO45" s="23"/>
      <c r="AP45" s="23"/>
      <c r="AQ45" s="23"/>
      <c r="AR45" s="23"/>
      <c r="AS45" s="23"/>
      <c r="AT45" s="23"/>
      <c r="AU45" s="23"/>
      <c r="AV45" s="23"/>
      <c r="AW45" s="23"/>
      <c r="AX45" s="23"/>
    </row>
    <row r="46" spans="2:50" ht="85.5" customHeight="1" x14ac:dyDescent="0.25">
      <c r="B46" s="35"/>
      <c r="C46" s="370"/>
      <c r="D46" s="17" t="s">
        <v>777</v>
      </c>
      <c r="E46" s="283"/>
      <c r="F46" s="282"/>
      <c r="G46" s="252" t="s">
        <v>863</v>
      </c>
      <c r="H46" s="36"/>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23"/>
      <c r="AM46" s="23"/>
      <c r="AN46" s="23"/>
      <c r="AO46" s="23"/>
      <c r="AP46" s="23"/>
      <c r="AQ46" s="23"/>
      <c r="AR46" s="23"/>
      <c r="AS46" s="23"/>
      <c r="AT46" s="23"/>
      <c r="AU46" s="23"/>
      <c r="AV46" s="23"/>
      <c r="AW46" s="23"/>
      <c r="AX46" s="23"/>
    </row>
    <row r="47" spans="2:50" ht="117" customHeight="1" x14ac:dyDescent="0.25">
      <c r="B47" s="35"/>
      <c r="C47" s="370"/>
      <c r="D47" s="17" t="s">
        <v>778</v>
      </c>
      <c r="E47" s="283" t="s">
        <v>870</v>
      </c>
      <c r="F47" s="282" t="s">
        <v>871</v>
      </c>
      <c r="G47" s="252" t="s">
        <v>876</v>
      </c>
      <c r="H47" s="36"/>
      <c r="J47" s="403"/>
      <c r="K47" s="23"/>
      <c r="L47" s="23"/>
      <c r="M47" s="23"/>
      <c r="N47" s="23"/>
      <c r="O47" s="23"/>
      <c r="P47" s="23"/>
      <c r="Q47" s="23"/>
      <c r="R47" s="23"/>
      <c r="S47" s="23"/>
      <c r="T47" s="23"/>
      <c r="U47" s="23"/>
      <c r="V47" s="23"/>
      <c r="W47" s="23"/>
      <c r="X47" s="23"/>
      <c r="Y47" s="23"/>
      <c r="Z47" s="23"/>
      <c r="AA47" s="23"/>
      <c r="AB47" s="23"/>
      <c r="AC47" s="23"/>
      <c r="AD47" s="23"/>
      <c r="AE47" s="23"/>
      <c r="AF47" s="23"/>
      <c r="AG47" s="23"/>
      <c r="AH47" s="23"/>
      <c r="AI47" s="23"/>
      <c r="AJ47" s="23"/>
      <c r="AK47" s="23"/>
      <c r="AL47" s="23"/>
      <c r="AM47" s="23"/>
      <c r="AN47" s="23"/>
      <c r="AO47" s="23"/>
      <c r="AP47" s="23"/>
      <c r="AQ47" s="23"/>
      <c r="AR47" s="23"/>
      <c r="AS47" s="23"/>
      <c r="AT47" s="23"/>
      <c r="AU47" s="23"/>
      <c r="AV47" s="23"/>
      <c r="AW47" s="23"/>
      <c r="AX47" s="23"/>
    </row>
    <row r="48" spans="2:50" ht="64.5" customHeight="1" x14ac:dyDescent="0.25">
      <c r="B48" s="35"/>
      <c r="C48" s="370"/>
      <c r="D48" s="17" t="s">
        <v>779</v>
      </c>
      <c r="E48" s="283"/>
      <c r="F48" s="282"/>
      <c r="G48" s="252" t="s">
        <v>863</v>
      </c>
      <c r="H48" s="36"/>
      <c r="J48" s="23"/>
      <c r="K48" s="23"/>
      <c r="L48" s="23"/>
      <c r="M48" s="23"/>
      <c r="N48" s="23"/>
      <c r="O48" s="23"/>
      <c r="P48" s="23"/>
      <c r="Q48" s="23"/>
      <c r="R48" s="23"/>
      <c r="S48" s="23"/>
      <c r="T48" s="23"/>
      <c r="U48" s="23"/>
      <c r="V48" s="23"/>
      <c r="W48" s="23"/>
      <c r="X48" s="23"/>
      <c r="Y48" s="23"/>
      <c r="Z48" s="23"/>
      <c r="AA48" s="23"/>
      <c r="AB48" s="23"/>
      <c r="AC48" s="23"/>
      <c r="AD48" s="23"/>
      <c r="AE48" s="23"/>
      <c r="AF48" s="23"/>
      <c r="AG48" s="23"/>
      <c r="AH48" s="23"/>
      <c r="AI48" s="23"/>
      <c r="AJ48" s="23"/>
      <c r="AK48" s="23"/>
      <c r="AL48" s="23"/>
      <c r="AM48" s="23"/>
      <c r="AN48" s="23"/>
      <c r="AO48" s="23"/>
      <c r="AP48" s="23"/>
      <c r="AQ48" s="23"/>
      <c r="AR48" s="23"/>
      <c r="AS48" s="23"/>
      <c r="AT48" s="23"/>
      <c r="AU48" s="23"/>
      <c r="AV48" s="23"/>
      <c r="AW48" s="23"/>
      <c r="AX48" s="23"/>
    </row>
    <row r="49" spans="2:50" ht="96" customHeight="1" x14ac:dyDescent="0.25">
      <c r="B49" s="35"/>
      <c r="C49" s="370"/>
      <c r="D49" s="17" t="s">
        <v>780</v>
      </c>
      <c r="E49" s="283" t="s">
        <v>864</v>
      </c>
      <c r="F49" s="282" t="s">
        <v>865</v>
      </c>
      <c r="G49" s="252" t="s">
        <v>878</v>
      </c>
      <c r="H49" s="36"/>
      <c r="J49" s="23"/>
      <c r="K49" s="23"/>
      <c r="L49" s="23"/>
      <c r="M49" s="23"/>
      <c r="N49" s="23"/>
      <c r="O49" s="23"/>
      <c r="P49" s="23"/>
      <c r="Q49" s="23"/>
      <c r="R49" s="23"/>
      <c r="S49" s="23"/>
      <c r="T49" s="23"/>
      <c r="U49" s="23"/>
      <c r="V49" s="23"/>
      <c r="W49" s="23"/>
      <c r="X49" s="23"/>
      <c r="Y49" s="23"/>
      <c r="Z49" s="23"/>
      <c r="AA49" s="23"/>
      <c r="AB49" s="23"/>
      <c r="AC49" s="23"/>
      <c r="AD49" s="23"/>
      <c r="AE49" s="23"/>
      <c r="AF49" s="23"/>
      <c r="AG49" s="23"/>
      <c r="AH49" s="23"/>
      <c r="AI49" s="23"/>
      <c r="AJ49" s="23"/>
      <c r="AK49" s="23"/>
      <c r="AL49" s="23"/>
      <c r="AM49" s="23"/>
      <c r="AN49" s="23"/>
      <c r="AO49" s="23"/>
      <c r="AP49" s="23"/>
      <c r="AQ49" s="23"/>
      <c r="AR49" s="23"/>
      <c r="AS49" s="23"/>
      <c r="AT49" s="23"/>
      <c r="AU49" s="23"/>
      <c r="AV49" s="23"/>
      <c r="AW49" s="23"/>
      <c r="AX49" s="23"/>
    </row>
    <row r="50" spans="2:50" ht="66" customHeight="1" x14ac:dyDescent="0.25">
      <c r="B50" s="35"/>
      <c r="C50" s="370"/>
      <c r="D50" s="17" t="s">
        <v>781</v>
      </c>
      <c r="E50" s="283" t="s">
        <v>866</v>
      </c>
      <c r="F50" s="282" t="s">
        <v>867</v>
      </c>
      <c r="G50" s="252" t="s">
        <v>879</v>
      </c>
      <c r="H50" s="36"/>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c r="AJ50" s="23"/>
      <c r="AK50" s="23"/>
      <c r="AL50" s="23"/>
      <c r="AM50" s="23"/>
      <c r="AN50" s="23"/>
      <c r="AO50" s="23"/>
      <c r="AP50" s="23"/>
      <c r="AQ50" s="23"/>
      <c r="AR50" s="23"/>
      <c r="AS50" s="23"/>
      <c r="AT50" s="23"/>
      <c r="AU50" s="23"/>
      <c r="AV50" s="23"/>
      <c r="AW50" s="23"/>
      <c r="AX50" s="23"/>
    </row>
    <row r="51" spans="2:50" ht="84.75" customHeight="1" x14ac:dyDescent="0.25">
      <c r="B51" s="35"/>
      <c r="C51" s="370"/>
      <c r="D51" s="17" t="s">
        <v>782</v>
      </c>
      <c r="E51" s="283"/>
      <c r="F51" s="282"/>
      <c r="G51" s="252" t="s">
        <v>863</v>
      </c>
      <c r="H51" s="36"/>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3"/>
      <c r="AI51" s="23"/>
      <c r="AJ51" s="23"/>
      <c r="AK51" s="23"/>
      <c r="AL51" s="23"/>
      <c r="AM51" s="23"/>
      <c r="AN51" s="23"/>
      <c r="AO51" s="23"/>
      <c r="AP51" s="23"/>
      <c r="AQ51" s="23"/>
      <c r="AR51" s="23"/>
      <c r="AS51" s="23"/>
      <c r="AT51" s="23"/>
      <c r="AU51" s="23"/>
      <c r="AV51" s="23"/>
      <c r="AW51" s="23"/>
      <c r="AX51" s="23"/>
    </row>
    <row r="52" spans="2:50" ht="87" customHeight="1" thickBot="1" x14ac:dyDescent="0.3">
      <c r="B52" s="35"/>
      <c r="C52" s="370"/>
      <c r="D52" s="17" t="s">
        <v>783</v>
      </c>
      <c r="E52" s="283" t="s">
        <v>868</v>
      </c>
      <c r="F52" s="282" t="s">
        <v>869</v>
      </c>
      <c r="G52" s="252" t="s">
        <v>879</v>
      </c>
      <c r="H52" s="36"/>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c r="AJ52" s="23"/>
      <c r="AK52" s="23"/>
      <c r="AL52" s="23"/>
      <c r="AM52" s="23"/>
      <c r="AN52" s="23"/>
      <c r="AO52" s="23"/>
      <c r="AP52" s="23"/>
      <c r="AQ52" s="23"/>
      <c r="AR52" s="23"/>
      <c r="AS52" s="23"/>
      <c r="AT52" s="23"/>
      <c r="AU52" s="23"/>
      <c r="AV52" s="23"/>
      <c r="AW52" s="23"/>
      <c r="AX52" s="23"/>
    </row>
    <row r="53" spans="2:50" s="12" customFormat="1" ht="46.5" customHeight="1" thickBot="1" x14ac:dyDescent="0.3">
      <c r="B53" s="40"/>
      <c r="C53" s="370"/>
      <c r="D53" s="285"/>
      <c r="E53" s="285"/>
      <c r="F53" s="95" t="s">
        <v>258</v>
      </c>
      <c r="G53" s="422" t="s">
        <v>875</v>
      </c>
      <c r="H53" s="41"/>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c r="AJ53" s="23"/>
      <c r="AK53" s="23"/>
      <c r="AL53" s="23"/>
      <c r="AM53" s="23"/>
      <c r="AN53" s="23"/>
      <c r="AO53" s="23"/>
      <c r="AP53" s="23"/>
      <c r="AQ53" s="23"/>
      <c r="AR53" s="23"/>
      <c r="AS53" s="23"/>
      <c r="AT53" s="23"/>
      <c r="AU53" s="23"/>
      <c r="AV53" s="23"/>
      <c r="AW53" s="23"/>
      <c r="AX53" s="23"/>
    </row>
    <row r="54" spans="2:50" x14ac:dyDescent="0.25">
      <c r="B54" s="40"/>
      <c r="C54" s="37"/>
      <c r="D54" s="129" t="s">
        <v>284</v>
      </c>
      <c r="E54" s="37"/>
      <c r="F54" s="96"/>
      <c r="G54" s="37"/>
      <c r="H54" s="41"/>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c r="AJ54" s="23"/>
      <c r="AK54" s="23"/>
      <c r="AL54" s="23"/>
      <c r="AM54" s="23"/>
      <c r="AN54" s="23"/>
      <c r="AO54" s="23"/>
      <c r="AP54" s="23"/>
      <c r="AQ54" s="23"/>
      <c r="AR54" s="23"/>
      <c r="AS54" s="23"/>
      <c r="AT54" s="23"/>
      <c r="AU54" s="23"/>
      <c r="AV54" s="23"/>
      <c r="AW54" s="23"/>
      <c r="AX54" s="23"/>
    </row>
    <row r="55" spans="2:50" ht="15.75" thickBot="1" x14ac:dyDescent="0.3">
      <c r="B55" s="40"/>
      <c r="C55" s="37"/>
      <c r="D55" s="75" t="s">
        <v>206</v>
      </c>
      <c r="E55" s="404" t="s">
        <v>668</v>
      </c>
      <c r="F55" s="405"/>
      <c r="G55" s="37"/>
      <c r="H55" s="41"/>
      <c r="J55" s="23"/>
      <c r="K55" s="23"/>
      <c r="L55" s="23"/>
      <c r="M55" s="23"/>
      <c r="N55" s="23"/>
      <c r="O55" s="23"/>
      <c r="P55" s="23"/>
      <c r="Q55" s="23"/>
      <c r="R55" s="23"/>
      <c r="S55" s="23"/>
      <c r="T55" s="23"/>
      <c r="U55" s="23"/>
      <c r="V55" s="23"/>
      <c r="W55" s="23"/>
      <c r="X55" s="23"/>
      <c r="Y55" s="23"/>
      <c r="Z55" s="23"/>
      <c r="AA55" s="23"/>
      <c r="AB55" s="23"/>
      <c r="AC55" s="23"/>
      <c r="AD55" s="23"/>
      <c r="AE55" s="23"/>
      <c r="AF55" s="23"/>
      <c r="AG55" s="23"/>
      <c r="AH55" s="23"/>
      <c r="AI55" s="23"/>
      <c r="AJ55" s="23"/>
      <c r="AK55" s="23"/>
      <c r="AL55" s="23"/>
      <c r="AM55" s="23"/>
      <c r="AN55" s="23"/>
      <c r="AO55" s="23"/>
      <c r="AP55" s="23"/>
      <c r="AQ55" s="23"/>
      <c r="AR55" s="23"/>
      <c r="AS55" s="23"/>
      <c r="AT55" s="23"/>
      <c r="AU55" s="23"/>
      <c r="AV55" s="23"/>
      <c r="AW55" s="23"/>
      <c r="AX55" s="23"/>
    </row>
    <row r="56" spans="2:50" ht="15.75" thickBot="1" x14ac:dyDescent="0.3">
      <c r="B56" s="40"/>
      <c r="C56" s="37"/>
      <c r="D56" s="79" t="s">
        <v>59</v>
      </c>
      <c r="E56" s="406" t="s">
        <v>694</v>
      </c>
      <c r="F56" s="407"/>
      <c r="G56" s="37"/>
      <c r="H56" s="41"/>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3"/>
      <c r="AI56" s="23"/>
      <c r="AJ56" s="23"/>
      <c r="AK56" s="23"/>
      <c r="AL56" s="23"/>
      <c r="AM56" s="23"/>
      <c r="AN56" s="23"/>
      <c r="AO56" s="23"/>
      <c r="AP56" s="23"/>
      <c r="AQ56" s="23"/>
      <c r="AR56" s="23"/>
      <c r="AS56" s="23"/>
      <c r="AT56" s="23"/>
      <c r="AU56" s="23"/>
      <c r="AV56" s="23"/>
      <c r="AW56" s="23"/>
      <c r="AX56" s="23"/>
    </row>
    <row r="57" spans="2:50" x14ac:dyDescent="0.25">
      <c r="B57" s="40"/>
      <c r="C57" s="37"/>
      <c r="D57" s="79" t="s">
        <v>61</v>
      </c>
      <c r="E57" s="408" t="s">
        <v>700</v>
      </c>
      <c r="F57" s="409"/>
      <c r="G57" s="37"/>
      <c r="H57" s="41"/>
      <c r="J57" s="23"/>
      <c r="K57" s="23"/>
      <c r="L57" s="23"/>
      <c r="M57" s="23"/>
      <c r="N57" s="23"/>
      <c r="O57" s="23"/>
      <c r="P57" s="23"/>
      <c r="Q57" s="23"/>
      <c r="R57" s="23"/>
      <c r="S57" s="23"/>
      <c r="T57" s="23"/>
      <c r="U57" s="23"/>
      <c r="V57" s="23"/>
      <c r="W57" s="23"/>
      <c r="X57" s="23"/>
      <c r="Y57" s="23"/>
      <c r="Z57" s="23"/>
      <c r="AA57" s="23"/>
      <c r="AB57" s="23"/>
      <c r="AC57" s="23"/>
      <c r="AD57" s="23"/>
      <c r="AE57" s="23"/>
      <c r="AF57" s="23"/>
      <c r="AG57" s="23"/>
      <c r="AH57" s="23"/>
      <c r="AI57" s="23"/>
      <c r="AJ57" s="23"/>
      <c r="AK57" s="23"/>
      <c r="AL57" s="23"/>
      <c r="AM57" s="23"/>
      <c r="AN57" s="23"/>
      <c r="AO57" s="23"/>
      <c r="AP57" s="23"/>
      <c r="AQ57" s="23"/>
      <c r="AR57" s="23"/>
      <c r="AS57" s="23"/>
      <c r="AT57" s="23"/>
      <c r="AU57" s="23"/>
      <c r="AV57" s="23"/>
      <c r="AW57" s="23"/>
      <c r="AX57" s="23"/>
    </row>
    <row r="58" spans="2:50" ht="29.25" customHeight="1" thickBot="1" x14ac:dyDescent="0.3">
      <c r="B58" s="40"/>
      <c r="C58" s="331"/>
      <c r="D58" s="79"/>
      <c r="E58" s="37"/>
      <c r="F58" s="37"/>
      <c r="G58" s="37"/>
      <c r="H58" s="41"/>
      <c r="J58" s="23"/>
      <c r="K58" s="23"/>
      <c r="L58" s="23"/>
      <c r="M58" s="23"/>
      <c r="N58" s="23"/>
      <c r="O58" s="23"/>
      <c r="P58" s="23"/>
      <c r="Q58" s="23"/>
      <c r="R58" s="23"/>
      <c r="S58" s="23"/>
      <c r="T58" s="23"/>
      <c r="U58" s="23"/>
      <c r="V58" s="23"/>
      <c r="W58" s="23"/>
      <c r="X58" s="23"/>
      <c r="Y58" s="23"/>
      <c r="Z58" s="23"/>
      <c r="AA58" s="23"/>
      <c r="AB58" s="23"/>
      <c r="AC58" s="23"/>
      <c r="AD58" s="23"/>
      <c r="AE58" s="23"/>
      <c r="AF58" s="23"/>
      <c r="AG58" s="23"/>
      <c r="AH58" s="23"/>
      <c r="AI58" s="23"/>
      <c r="AJ58" s="23"/>
      <c r="AK58" s="23"/>
      <c r="AL58" s="23"/>
      <c r="AM58" s="23"/>
      <c r="AN58" s="23"/>
      <c r="AO58" s="23"/>
      <c r="AP58" s="23"/>
      <c r="AQ58" s="23"/>
      <c r="AR58" s="23"/>
      <c r="AS58" s="23"/>
      <c r="AT58" s="23"/>
      <c r="AU58" s="23"/>
      <c r="AV58" s="23"/>
      <c r="AW58" s="23"/>
      <c r="AX58" s="23"/>
    </row>
    <row r="59" spans="2:50" s="12" customFormat="1" ht="267.95" customHeight="1" thickBot="1" x14ac:dyDescent="0.3">
      <c r="B59" s="40"/>
      <c r="C59" s="44"/>
      <c r="D59" s="250" t="s">
        <v>263</v>
      </c>
      <c r="E59" s="505" t="s">
        <v>899</v>
      </c>
      <c r="F59" s="506"/>
      <c r="G59" s="507"/>
      <c r="H59" s="41"/>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row>
    <row r="60" spans="2:50" s="12" customFormat="1" ht="15.75" customHeight="1" thickBot="1" x14ac:dyDescent="0.3">
      <c r="B60" s="40"/>
      <c r="C60" s="37"/>
      <c r="D60" s="44"/>
      <c r="E60" s="51"/>
      <c r="F60" s="330"/>
      <c r="G60" s="330"/>
      <c r="H60" s="41"/>
      <c r="J60" s="23"/>
      <c r="K60" s="23"/>
      <c r="L60" s="23"/>
      <c r="M60" s="23"/>
      <c r="N60" s="23"/>
      <c r="O60" s="23"/>
      <c r="P60" s="23"/>
      <c r="Q60" s="23"/>
      <c r="R60" s="23"/>
      <c r="S60" s="23"/>
      <c r="T60" s="23"/>
      <c r="U60" s="23"/>
      <c r="V60" s="23"/>
      <c r="W60" s="23"/>
      <c r="X60" s="23"/>
      <c r="Y60" s="23"/>
      <c r="Z60" s="23"/>
      <c r="AA60" s="23"/>
      <c r="AB60" s="23"/>
      <c r="AC60" s="23"/>
      <c r="AD60" s="23"/>
      <c r="AE60" s="23"/>
      <c r="AF60" s="23"/>
      <c r="AG60" s="23"/>
      <c r="AH60" s="23"/>
      <c r="AI60" s="23"/>
      <c r="AJ60" s="23"/>
      <c r="AK60" s="23"/>
      <c r="AL60" s="23"/>
      <c r="AM60" s="23"/>
      <c r="AN60" s="23"/>
      <c r="AO60" s="23"/>
      <c r="AP60" s="23"/>
      <c r="AQ60" s="23"/>
      <c r="AR60" s="23"/>
      <c r="AS60" s="23"/>
      <c r="AT60" s="23"/>
      <c r="AU60" s="23"/>
      <c r="AV60" s="23"/>
      <c r="AW60" s="23"/>
      <c r="AX60" s="23"/>
    </row>
    <row r="61" spans="2:50" s="12" customFormat="1" ht="64.349999999999994" customHeight="1" x14ac:dyDescent="0.25">
      <c r="B61" s="40"/>
      <c r="C61" s="37"/>
      <c r="D61" s="38"/>
      <c r="E61" s="423" t="s">
        <v>224</v>
      </c>
      <c r="F61" s="282" t="s">
        <v>881</v>
      </c>
      <c r="G61" s="37"/>
      <c r="H61" s="41"/>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3"/>
      <c r="AS61" s="23"/>
      <c r="AT61" s="23"/>
      <c r="AU61" s="23"/>
      <c r="AV61" s="23"/>
      <c r="AW61" s="23"/>
      <c r="AX61" s="23"/>
    </row>
    <row r="62" spans="2:50" s="12" customFormat="1" ht="89.1" customHeight="1" x14ac:dyDescent="0.25">
      <c r="B62" s="40"/>
      <c r="C62" s="37"/>
      <c r="D62" s="38"/>
      <c r="E62" s="424" t="s">
        <v>225</v>
      </c>
      <c r="F62" s="282" t="s">
        <v>882</v>
      </c>
      <c r="G62" s="37"/>
      <c r="H62" s="41"/>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c r="AJ62" s="23"/>
      <c r="AK62" s="23"/>
      <c r="AL62" s="23"/>
      <c r="AM62" s="23"/>
      <c r="AN62" s="23"/>
      <c r="AO62" s="23"/>
      <c r="AP62" s="23"/>
      <c r="AQ62" s="23"/>
      <c r="AR62" s="23"/>
      <c r="AS62" s="23"/>
      <c r="AT62" s="23"/>
      <c r="AU62" s="23"/>
      <c r="AV62" s="23"/>
      <c r="AW62" s="23"/>
      <c r="AX62" s="23"/>
    </row>
    <row r="63" spans="2:50" ht="69" customHeight="1" x14ac:dyDescent="0.25">
      <c r="B63" s="40"/>
      <c r="C63" s="37"/>
      <c r="D63" s="38"/>
      <c r="E63" s="424" t="s">
        <v>226</v>
      </c>
      <c r="F63" s="282" t="s">
        <v>883</v>
      </c>
      <c r="G63" s="37"/>
      <c r="H63" s="41"/>
      <c r="J63" s="23"/>
      <c r="K63" s="23"/>
      <c r="L63" s="23"/>
      <c r="M63" s="23"/>
      <c r="N63" s="23"/>
      <c r="O63" s="23"/>
      <c r="P63" s="23"/>
      <c r="Q63" s="23"/>
      <c r="R63" s="23"/>
      <c r="S63" s="23"/>
      <c r="T63" s="23"/>
      <c r="U63" s="23"/>
      <c r="V63" s="23"/>
      <c r="W63" s="23"/>
      <c r="X63" s="23"/>
      <c r="Y63" s="23"/>
      <c r="Z63" s="23"/>
      <c r="AA63" s="23"/>
      <c r="AB63" s="23"/>
      <c r="AC63" s="23"/>
      <c r="AD63" s="23"/>
      <c r="AE63" s="23"/>
      <c r="AF63" s="23"/>
      <c r="AG63" s="23"/>
      <c r="AH63" s="23"/>
      <c r="AI63" s="23"/>
      <c r="AJ63" s="23"/>
      <c r="AK63" s="23"/>
      <c r="AL63" s="23"/>
      <c r="AM63" s="23"/>
      <c r="AN63" s="23"/>
      <c r="AO63" s="23"/>
      <c r="AP63" s="23"/>
      <c r="AQ63" s="23"/>
      <c r="AR63" s="23"/>
      <c r="AS63" s="23"/>
      <c r="AT63" s="23"/>
      <c r="AU63" s="23"/>
      <c r="AV63" s="23"/>
      <c r="AW63" s="23"/>
      <c r="AX63" s="23"/>
    </row>
    <row r="64" spans="2:50" ht="65.099999999999994" customHeight="1" x14ac:dyDescent="0.25">
      <c r="B64" s="35"/>
      <c r="C64" s="37"/>
      <c r="D64" s="38"/>
      <c r="E64" s="425" t="s">
        <v>872</v>
      </c>
      <c r="F64" s="282" t="s">
        <v>884</v>
      </c>
      <c r="G64" s="37"/>
      <c r="H64" s="36"/>
      <c r="J64" s="23"/>
      <c r="K64" s="23"/>
      <c r="L64" s="23"/>
      <c r="M64" s="23"/>
      <c r="N64" s="23"/>
      <c r="O64" s="23"/>
      <c r="P64" s="23"/>
      <c r="Q64" s="23"/>
      <c r="R64" s="23"/>
      <c r="S64" s="23"/>
      <c r="T64" s="23"/>
      <c r="U64" s="23"/>
      <c r="V64" s="23"/>
      <c r="W64" s="23"/>
      <c r="X64" s="23"/>
      <c r="Y64" s="23"/>
      <c r="Z64" s="23"/>
      <c r="AA64" s="23"/>
      <c r="AB64" s="23"/>
      <c r="AC64" s="23"/>
      <c r="AD64" s="23"/>
      <c r="AE64" s="23"/>
      <c r="AF64" s="23"/>
      <c r="AG64" s="23"/>
      <c r="AH64" s="23"/>
      <c r="AI64" s="23"/>
      <c r="AJ64" s="23"/>
      <c r="AK64" s="23"/>
      <c r="AL64" s="23"/>
      <c r="AM64" s="23"/>
      <c r="AN64" s="23"/>
      <c r="AO64" s="23"/>
      <c r="AP64" s="23"/>
      <c r="AQ64" s="23"/>
      <c r="AR64" s="23"/>
      <c r="AS64" s="23"/>
      <c r="AT64" s="23"/>
      <c r="AU64" s="23"/>
      <c r="AV64" s="23"/>
      <c r="AW64" s="23"/>
      <c r="AX64" s="23"/>
    </row>
    <row r="65" spans="1:50" ht="77.099999999999994" customHeight="1" x14ac:dyDescent="0.25">
      <c r="B65" s="35"/>
      <c r="C65" s="37"/>
      <c r="D65" s="38"/>
      <c r="E65" s="424" t="s">
        <v>227</v>
      </c>
      <c r="F65" s="248" t="s">
        <v>885</v>
      </c>
      <c r="G65" s="37"/>
      <c r="H65" s="36"/>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3"/>
      <c r="AI65" s="23"/>
      <c r="AJ65" s="23"/>
      <c r="AK65" s="23"/>
      <c r="AL65" s="23"/>
      <c r="AM65" s="23"/>
      <c r="AN65" s="23"/>
      <c r="AO65" s="23"/>
      <c r="AP65" s="23"/>
      <c r="AQ65" s="23"/>
      <c r="AR65" s="23"/>
      <c r="AS65" s="23"/>
      <c r="AT65" s="23"/>
      <c r="AU65" s="23"/>
      <c r="AV65" s="23"/>
      <c r="AW65" s="23"/>
      <c r="AX65" s="23"/>
    </row>
    <row r="66" spans="1:50" ht="42.6" customHeight="1" thickBot="1" x14ac:dyDescent="0.3">
      <c r="A66" s="336"/>
      <c r="B66" s="38"/>
      <c r="C66" s="42"/>
      <c r="D66" s="38"/>
      <c r="E66" s="426" t="s">
        <v>228</v>
      </c>
      <c r="F66" s="248" t="s">
        <v>886</v>
      </c>
      <c r="G66" s="37"/>
      <c r="H66" s="36"/>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M66" s="23"/>
      <c r="AN66" s="23"/>
      <c r="AO66" s="23"/>
      <c r="AP66" s="23"/>
    </row>
    <row r="67" spans="1:50" ht="50.1" customHeight="1" thickBot="1" x14ac:dyDescent="0.3">
      <c r="B67" s="45"/>
      <c r="C67" s="46"/>
      <c r="D67" s="47"/>
      <c r="E67" s="47"/>
      <c r="F67" s="332"/>
      <c r="G67" s="333"/>
      <c r="H67" s="48"/>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c r="AK67" s="23"/>
      <c r="AL67" s="23"/>
      <c r="AM67" s="23"/>
      <c r="AN67" s="23"/>
      <c r="AO67" s="23"/>
      <c r="AP67" s="23"/>
    </row>
    <row r="68" spans="1:50" ht="50.1" customHeight="1" x14ac:dyDescent="0.25">
      <c r="C68" s="23"/>
      <c r="D68" s="23"/>
      <c r="E68" s="23"/>
      <c r="F68" s="334"/>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c r="AK68" s="23"/>
      <c r="AL68" s="23"/>
      <c r="AM68" s="23"/>
      <c r="AN68" s="23"/>
      <c r="AO68" s="23"/>
      <c r="AP68" s="23"/>
    </row>
    <row r="69" spans="1:50" ht="49.5" customHeight="1" x14ac:dyDescent="0.25">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c r="AK69" s="23"/>
      <c r="AL69" s="23"/>
      <c r="AM69" s="23"/>
      <c r="AN69" s="23"/>
      <c r="AO69" s="23"/>
      <c r="AP69" s="23"/>
    </row>
    <row r="70" spans="1:50" ht="50.1" customHeight="1" x14ac:dyDescent="0.25">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c r="AK70" s="23"/>
      <c r="AL70" s="23"/>
      <c r="AM70" s="23"/>
      <c r="AN70" s="23"/>
      <c r="AO70" s="23"/>
      <c r="AP70" s="23"/>
    </row>
    <row r="71" spans="1:50" ht="50.1" customHeight="1" x14ac:dyDescent="0.25">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c r="AK71" s="23"/>
      <c r="AL71" s="23"/>
      <c r="AM71" s="23"/>
      <c r="AN71" s="23"/>
      <c r="AO71" s="23"/>
      <c r="AP71" s="23"/>
    </row>
    <row r="72" spans="1:50" ht="50.1" customHeight="1" x14ac:dyDescent="0.25">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c r="AK72" s="23"/>
      <c r="AL72" s="23"/>
      <c r="AM72" s="23"/>
      <c r="AN72" s="23"/>
      <c r="AO72" s="23"/>
      <c r="AP72" s="23"/>
    </row>
    <row r="73" spans="1:50" x14ac:dyDescent="0.25">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c r="AK73" s="23"/>
      <c r="AL73" s="23"/>
      <c r="AM73" s="23"/>
      <c r="AN73" s="23"/>
      <c r="AO73" s="23"/>
      <c r="AP73" s="23"/>
    </row>
    <row r="74" spans="1:50" x14ac:dyDescent="0.25">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c r="AC74" s="23"/>
      <c r="AD74" s="23"/>
      <c r="AE74" s="23"/>
      <c r="AF74" s="23"/>
      <c r="AG74" s="23"/>
      <c r="AH74" s="23"/>
      <c r="AI74" s="23"/>
      <c r="AJ74" s="23"/>
      <c r="AK74" s="23"/>
      <c r="AL74" s="23"/>
      <c r="AM74" s="23"/>
      <c r="AN74" s="23"/>
      <c r="AO74" s="23"/>
      <c r="AP74" s="23"/>
    </row>
    <row r="75" spans="1:50" x14ac:dyDescent="0.25">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c r="AC75" s="23"/>
      <c r="AD75" s="23"/>
      <c r="AE75" s="23"/>
      <c r="AF75" s="23"/>
      <c r="AG75" s="23"/>
      <c r="AH75" s="23"/>
      <c r="AI75" s="23"/>
      <c r="AJ75" s="23"/>
      <c r="AK75" s="23"/>
      <c r="AL75" s="23"/>
      <c r="AM75" s="23"/>
      <c r="AN75" s="23"/>
      <c r="AO75" s="23"/>
      <c r="AP75" s="23"/>
    </row>
    <row r="76" spans="1:50" x14ac:dyDescent="0.25">
      <c r="A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c r="AC76" s="23"/>
      <c r="AD76" s="23"/>
      <c r="AE76" s="23"/>
      <c r="AF76" s="23"/>
      <c r="AG76" s="23"/>
      <c r="AH76" s="23"/>
      <c r="AI76" s="23"/>
      <c r="AJ76" s="23"/>
      <c r="AK76" s="23"/>
      <c r="AL76" s="23"/>
      <c r="AM76" s="23"/>
      <c r="AN76" s="23"/>
      <c r="AO76" s="23"/>
      <c r="AP76" s="23"/>
      <c r="AQ76" s="23"/>
      <c r="AR76" s="23"/>
      <c r="AS76" s="23"/>
      <c r="AT76" s="23"/>
      <c r="AU76" s="23"/>
      <c r="AV76" s="23"/>
      <c r="AW76" s="23"/>
      <c r="AX76" s="23"/>
    </row>
    <row r="77" spans="1:50"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c r="AC77" s="23"/>
      <c r="AD77" s="23"/>
      <c r="AE77" s="23"/>
      <c r="AF77" s="23"/>
      <c r="AG77" s="23"/>
      <c r="AH77" s="23"/>
      <c r="AI77" s="23"/>
      <c r="AJ77" s="23"/>
      <c r="AK77" s="23"/>
      <c r="AL77" s="23"/>
      <c r="AM77" s="23"/>
      <c r="AN77" s="23"/>
      <c r="AO77" s="23"/>
      <c r="AP77" s="23"/>
      <c r="AQ77" s="23"/>
      <c r="AR77" s="23"/>
      <c r="AS77" s="23"/>
      <c r="AT77" s="23"/>
      <c r="AU77" s="23"/>
      <c r="AV77" s="23"/>
      <c r="AW77" s="23"/>
      <c r="AX77" s="23"/>
    </row>
    <row r="78" spans="1:50"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c r="AC78" s="23"/>
      <c r="AD78" s="23"/>
      <c r="AE78" s="23"/>
      <c r="AF78" s="23"/>
      <c r="AG78" s="23"/>
      <c r="AH78" s="23"/>
      <c r="AI78" s="23"/>
      <c r="AJ78" s="23"/>
      <c r="AK78" s="23"/>
      <c r="AL78" s="23"/>
      <c r="AM78" s="23"/>
      <c r="AN78" s="23"/>
      <c r="AO78" s="23"/>
      <c r="AP78" s="23"/>
      <c r="AQ78" s="23"/>
      <c r="AR78" s="23"/>
      <c r="AS78" s="23"/>
      <c r="AT78" s="23"/>
      <c r="AU78" s="23"/>
      <c r="AV78" s="23"/>
      <c r="AW78" s="23"/>
      <c r="AX78" s="23"/>
    </row>
    <row r="79" spans="1:50"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c r="AC79" s="23"/>
      <c r="AD79" s="23"/>
      <c r="AE79" s="23"/>
      <c r="AF79" s="23"/>
      <c r="AG79" s="23"/>
      <c r="AH79" s="23"/>
      <c r="AI79" s="23"/>
      <c r="AJ79" s="23"/>
      <c r="AK79" s="23"/>
      <c r="AL79" s="23"/>
      <c r="AM79" s="23"/>
      <c r="AN79" s="23"/>
      <c r="AO79" s="23"/>
      <c r="AP79" s="23"/>
      <c r="AQ79" s="23"/>
      <c r="AR79" s="23"/>
      <c r="AS79" s="23"/>
      <c r="AT79" s="23"/>
      <c r="AU79" s="23"/>
      <c r="AV79" s="23"/>
      <c r="AW79" s="23"/>
      <c r="AX79" s="23"/>
    </row>
    <row r="80" spans="1:50" x14ac:dyDescent="0.25">
      <c r="A80" s="23"/>
      <c r="B80" s="23"/>
      <c r="C80" s="23"/>
      <c r="D80" s="23"/>
      <c r="E80" s="23"/>
      <c r="F80" s="23"/>
      <c r="G80" s="23"/>
      <c r="H80" s="23"/>
      <c r="I80" s="23"/>
    </row>
    <row r="81" spans="1:9" x14ac:dyDescent="0.25">
      <c r="A81" s="23"/>
      <c r="B81" s="23"/>
      <c r="C81" s="23"/>
      <c r="D81" s="23"/>
      <c r="E81" s="23"/>
      <c r="F81" s="23"/>
      <c r="G81" s="23"/>
      <c r="H81" s="23"/>
      <c r="I81" s="23"/>
    </row>
    <row r="82" spans="1:9" x14ac:dyDescent="0.25">
      <c r="A82" s="23"/>
      <c r="B82" s="23"/>
      <c r="C82" s="23"/>
      <c r="D82" s="23"/>
      <c r="E82" s="23"/>
      <c r="F82" s="23"/>
      <c r="G82" s="23"/>
      <c r="H82" s="23"/>
      <c r="I82" s="23"/>
    </row>
    <row r="83" spans="1:9" x14ac:dyDescent="0.25">
      <c r="A83" s="23"/>
      <c r="B83" s="23"/>
      <c r="C83" s="23"/>
      <c r="D83" s="23"/>
      <c r="E83" s="23"/>
      <c r="F83" s="23"/>
      <c r="G83" s="23"/>
      <c r="H83" s="23"/>
      <c r="I83" s="23"/>
    </row>
    <row r="84" spans="1:9" x14ac:dyDescent="0.25">
      <c r="A84" s="23"/>
      <c r="B84" s="23"/>
      <c r="C84" s="23"/>
      <c r="D84" s="23"/>
      <c r="E84" s="23"/>
      <c r="F84" s="23"/>
      <c r="G84" s="23"/>
      <c r="H84" s="23"/>
      <c r="I84" s="23"/>
    </row>
    <row r="85" spans="1:9" x14ac:dyDescent="0.25">
      <c r="A85" s="23"/>
      <c r="B85" s="23"/>
      <c r="C85" s="23"/>
      <c r="D85" s="23"/>
      <c r="E85" s="23"/>
      <c r="F85" s="23"/>
      <c r="G85" s="23"/>
      <c r="H85" s="23"/>
      <c r="I85" s="23"/>
    </row>
    <row r="86" spans="1:9" x14ac:dyDescent="0.25">
      <c r="A86" s="23"/>
      <c r="B86" s="23"/>
      <c r="C86" s="23"/>
      <c r="D86" s="23"/>
      <c r="E86" s="23"/>
      <c r="F86" s="23"/>
      <c r="G86" s="23"/>
      <c r="H86" s="23"/>
      <c r="I86" s="23"/>
    </row>
    <row r="87" spans="1:9" x14ac:dyDescent="0.25">
      <c r="A87" s="23"/>
      <c r="B87" s="23"/>
      <c r="C87" s="23"/>
      <c r="D87" s="23"/>
      <c r="E87" s="23"/>
      <c r="F87" s="23"/>
      <c r="G87" s="23"/>
      <c r="H87" s="23"/>
      <c r="I87" s="23"/>
    </row>
    <row r="88" spans="1:9" x14ac:dyDescent="0.25">
      <c r="A88" s="23"/>
      <c r="B88" s="23"/>
      <c r="C88" s="23"/>
      <c r="D88" s="23"/>
      <c r="E88" s="23"/>
      <c r="F88" s="23"/>
      <c r="G88" s="23"/>
      <c r="H88" s="23"/>
      <c r="I88" s="23"/>
    </row>
    <row r="89" spans="1:9" x14ac:dyDescent="0.25">
      <c r="A89" s="23"/>
      <c r="B89" s="23"/>
      <c r="C89" s="23"/>
      <c r="D89" s="23"/>
      <c r="E89" s="23"/>
      <c r="F89" s="23"/>
      <c r="G89" s="23"/>
      <c r="H89" s="23"/>
      <c r="I89" s="23"/>
    </row>
    <row r="90" spans="1:9" x14ac:dyDescent="0.25">
      <c r="A90" s="23"/>
      <c r="B90" s="23"/>
      <c r="C90" s="23"/>
      <c r="D90" s="23"/>
      <c r="E90" s="23"/>
      <c r="F90" s="23"/>
      <c r="G90" s="23"/>
      <c r="H90" s="23"/>
      <c r="I90" s="23"/>
    </row>
    <row r="91" spans="1:9" x14ac:dyDescent="0.25">
      <c r="A91" s="23"/>
      <c r="B91" s="23"/>
      <c r="C91" s="23"/>
      <c r="D91" s="23"/>
      <c r="E91" s="23"/>
      <c r="F91" s="23"/>
      <c r="G91" s="23"/>
      <c r="H91" s="23"/>
      <c r="I91" s="23"/>
    </row>
    <row r="92" spans="1:9" x14ac:dyDescent="0.25">
      <c r="A92" s="23"/>
      <c r="B92" s="23"/>
      <c r="C92" s="23"/>
      <c r="D92" s="23"/>
      <c r="E92" s="23"/>
      <c r="F92" s="23"/>
      <c r="G92" s="23"/>
      <c r="H92" s="23"/>
      <c r="I92" s="23"/>
    </row>
    <row r="93" spans="1:9" x14ac:dyDescent="0.25">
      <c r="A93" s="23"/>
      <c r="B93" s="23"/>
      <c r="C93" s="23"/>
      <c r="D93" s="23"/>
      <c r="E93" s="23"/>
      <c r="F93" s="23"/>
      <c r="G93" s="23"/>
      <c r="H93" s="23"/>
      <c r="I93" s="23"/>
    </row>
    <row r="94" spans="1:9" x14ac:dyDescent="0.25">
      <c r="A94" s="23"/>
      <c r="B94" s="23"/>
      <c r="C94" s="23"/>
      <c r="D94" s="23"/>
      <c r="E94" s="23"/>
      <c r="F94" s="23"/>
      <c r="G94" s="23"/>
      <c r="H94" s="23"/>
      <c r="I94" s="23"/>
    </row>
    <row r="95" spans="1:9" x14ac:dyDescent="0.25">
      <c r="A95" s="23"/>
      <c r="B95" s="23"/>
      <c r="C95" s="23"/>
      <c r="D95" s="23"/>
      <c r="E95" s="23"/>
      <c r="F95" s="23"/>
      <c r="G95" s="23"/>
      <c r="H95" s="23"/>
      <c r="I95" s="23"/>
    </row>
    <row r="96" spans="1:9" x14ac:dyDescent="0.25">
      <c r="A96" s="23"/>
      <c r="B96" s="23"/>
      <c r="C96" s="23"/>
      <c r="D96" s="23"/>
      <c r="E96" s="23"/>
      <c r="F96" s="23"/>
      <c r="G96" s="23"/>
      <c r="H96" s="23"/>
      <c r="I96" s="23"/>
    </row>
    <row r="97" spans="1:9" x14ac:dyDescent="0.25">
      <c r="A97" s="23"/>
      <c r="B97" s="23"/>
      <c r="C97" s="23"/>
      <c r="D97" s="23"/>
      <c r="E97" s="23"/>
      <c r="F97" s="23"/>
      <c r="G97" s="23"/>
      <c r="H97" s="23"/>
      <c r="I97" s="23"/>
    </row>
    <row r="98" spans="1:9" x14ac:dyDescent="0.25">
      <c r="A98" s="23"/>
      <c r="B98" s="23"/>
      <c r="C98" s="23"/>
      <c r="D98" s="23"/>
      <c r="E98" s="23"/>
      <c r="F98" s="23"/>
      <c r="G98" s="23"/>
      <c r="H98" s="23"/>
      <c r="I98" s="23"/>
    </row>
    <row r="99" spans="1:9" x14ac:dyDescent="0.25">
      <c r="A99" s="23"/>
      <c r="B99" s="23"/>
      <c r="C99" s="23"/>
      <c r="D99" s="23"/>
      <c r="E99" s="23"/>
      <c r="F99" s="23"/>
      <c r="G99" s="23"/>
      <c r="H99" s="23"/>
      <c r="I99" s="23"/>
    </row>
    <row r="100" spans="1:9" x14ac:dyDescent="0.25">
      <c r="A100" s="23"/>
      <c r="B100" s="23"/>
      <c r="C100" s="23"/>
      <c r="D100" s="23"/>
      <c r="E100" s="23"/>
      <c r="F100" s="23"/>
      <c r="G100" s="23"/>
      <c r="H100" s="23"/>
      <c r="I100" s="23"/>
    </row>
    <row r="101" spans="1:9" x14ac:dyDescent="0.25">
      <c r="A101" s="23"/>
      <c r="B101" s="23"/>
      <c r="C101" s="23"/>
      <c r="D101" s="23"/>
      <c r="E101" s="23"/>
      <c r="F101" s="23"/>
      <c r="G101" s="23"/>
      <c r="H101" s="23"/>
      <c r="I101" s="23"/>
    </row>
    <row r="102" spans="1:9" x14ac:dyDescent="0.25">
      <c r="A102" s="23"/>
      <c r="B102" s="23"/>
      <c r="C102" s="23"/>
      <c r="D102" s="23"/>
      <c r="E102" s="23"/>
      <c r="F102" s="23"/>
      <c r="G102" s="23"/>
      <c r="H102" s="23"/>
      <c r="I102" s="23"/>
    </row>
    <row r="103" spans="1:9" x14ac:dyDescent="0.25">
      <c r="A103" s="23"/>
      <c r="B103" s="23"/>
      <c r="C103" s="23"/>
      <c r="D103" s="23"/>
      <c r="E103" s="23"/>
      <c r="F103" s="23"/>
      <c r="G103" s="23"/>
      <c r="H103" s="23"/>
      <c r="I103" s="23"/>
    </row>
    <row r="104" spans="1:9" x14ac:dyDescent="0.25">
      <c r="A104" s="23"/>
      <c r="B104" s="23"/>
      <c r="C104" s="23"/>
      <c r="D104" s="23"/>
      <c r="E104" s="23"/>
      <c r="F104" s="23"/>
      <c r="G104" s="23"/>
      <c r="H104" s="23"/>
      <c r="I104" s="23"/>
    </row>
    <row r="105" spans="1:9" x14ac:dyDescent="0.25">
      <c r="A105" s="23"/>
      <c r="B105" s="23"/>
      <c r="C105" s="23"/>
      <c r="D105" s="23"/>
      <c r="E105" s="23"/>
      <c r="F105" s="23"/>
      <c r="G105" s="23"/>
      <c r="H105" s="23"/>
      <c r="I105" s="23"/>
    </row>
    <row r="106" spans="1:9" x14ac:dyDescent="0.25">
      <c r="A106" s="23"/>
      <c r="B106" s="23"/>
      <c r="C106" s="23"/>
      <c r="D106" s="23"/>
      <c r="E106" s="23"/>
      <c r="F106" s="23"/>
      <c r="G106" s="23"/>
      <c r="H106" s="23"/>
      <c r="I106" s="23"/>
    </row>
    <row r="107" spans="1:9" x14ac:dyDescent="0.25">
      <c r="A107" s="23"/>
      <c r="B107" s="23"/>
      <c r="C107" s="23"/>
      <c r="D107" s="23"/>
      <c r="E107" s="23"/>
      <c r="F107" s="23"/>
      <c r="G107" s="23"/>
      <c r="H107" s="23"/>
      <c r="I107" s="23"/>
    </row>
    <row r="108" spans="1:9" x14ac:dyDescent="0.25">
      <c r="A108" s="23"/>
      <c r="B108" s="23"/>
      <c r="C108" s="23"/>
      <c r="D108" s="23"/>
      <c r="E108" s="23"/>
      <c r="F108" s="23"/>
      <c r="G108" s="23"/>
      <c r="H108" s="23"/>
      <c r="I108" s="23"/>
    </row>
    <row r="109" spans="1:9" x14ac:dyDescent="0.25">
      <c r="A109" s="23"/>
      <c r="B109" s="23"/>
      <c r="C109" s="23"/>
      <c r="D109" s="23"/>
      <c r="E109" s="23"/>
      <c r="F109" s="23"/>
      <c r="G109" s="23"/>
      <c r="H109" s="23"/>
      <c r="I109" s="23"/>
    </row>
    <row r="110" spans="1:9" x14ac:dyDescent="0.25">
      <c r="A110" s="23"/>
      <c r="B110" s="23"/>
      <c r="C110" s="23"/>
      <c r="D110" s="23"/>
      <c r="E110" s="23"/>
      <c r="F110" s="23"/>
      <c r="G110" s="23"/>
      <c r="H110" s="23"/>
      <c r="I110" s="23"/>
    </row>
    <row r="111" spans="1:9" x14ac:dyDescent="0.25">
      <c r="A111" s="23"/>
      <c r="B111" s="23"/>
      <c r="C111" s="23"/>
      <c r="D111" s="23"/>
      <c r="E111" s="23"/>
      <c r="F111" s="23"/>
      <c r="G111" s="23"/>
      <c r="H111" s="23"/>
      <c r="I111" s="23"/>
    </row>
    <row r="112" spans="1:9" x14ac:dyDescent="0.25">
      <c r="A112" s="23"/>
      <c r="B112" s="23"/>
      <c r="C112" s="23"/>
      <c r="D112" s="23"/>
      <c r="E112" s="23"/>
      <c r="F112" s="23"/>
      <c r="G112" s="23"/>
      <c r="H112" s="23"/>
      <c r="I112" s="23"/>
    </row>
    <row r="113" spans="1:9" x14ac:dyDescent="0.25">
      <c r="A113" s="23"/>
      <c r="B113" s="23"/>
      <c r="C113" s="23"/>
      <c r="D113" s="23"/>
      <c r="E113" s="23"/>
      <c r="F113" s="23"/>
      <c r="G113" s="23"/>
      <c r="H113" s="23"/>
      <c r="I113" s="23"/>
    </row>
    <row r="114" spans="1:9" x14ac:dyDescent="0.25">
      <c r="A114" s="23"/>
      <c r="B114" s="23"/>
      <c r="C114" s="23"/>
      <c r="D114" s="23"/>
      <c r="E114" s="23"/>
      <c r="F114" s="23"/>
      <c r="G114" s="23"/>
      <c r="H114" s="23"/>
      <c r="I114" s="23"/>
    </row>
    <row r="115" spans="1:9" x14ac:dyDescent="0.25">
      <c r="A115" s="23"/>
      <c r="B115" s="23"/>
      <c r="D115" s="23"/>
      <c r="E115" s="23"/>
      <c r="F115" s="23"/>
      <c r="G115" s="23"/>
      <c r="H115" s="23"/>
      <c r="I115" s="23"/>
    </row>
    <row r="116" spans="1:9" x14ac:dyDescent="0.25">
      <c r="A116" s="23"/>
      <c r="B116" s="23"/>
      <c r="F116" s="23"/>
      <c r="G116" s="23"/>
      <c r="H116" s="23"/>
      <c r="I116" s="23"/>
    </row>
    <row r="117" spans="1:9" x14ac:dyDescent="0.25">
      <c r="A117" s="23"/>
      <c r="B117" s="23"/>
      <c r="F117" s="23"/>
      <c r="G117" s="23"/>
      <c r="H117" s="23"/>
      <c r="I117" s="23"/>
    </row>
    <row r="118" spans="1:9" x14ac:dyDescent="0.25">
      <c r="A118" s="23"/>
      <c r="B118" s="23"/>
      <c r="F118" s="23"/>
      <c r="G118" s="23"/>
      <c r="H118" s="23"/>
      <c r="I118" s="23"/>
    </row>
    <row r="119" spans="1:9" x14ac:dyDescent="0.25">
      <c r="A119" s="23"/>
      <c r="B119" s="23"/>
      <c r="F119" s="23"/>
      <c r="G119" s="23"/>
      <c r="H119" s="23"/>
      <c r="I119" s="23"/>
    </row>
    <row r="120" spans="1:9" x14ac:dyDescent="0.25">
      <c r="A120" s="23"/>
      <c r="B120" s="23"/>
      <c r="F120" s="23"/>
      <c r="G120" s="23"/>
      <c r="H120" s="23"/>
      <c r="I120" s="23"/>
    </row>
    <row r="121" spans="1:9" x14ac:dyDescent="0.25">
      <c r="A121" s="23"/>
      <c r="B121" s="23"/>
      <c r="F121" s="23"/>
      <c r="G121" s="23"/>
      <c r="H121" s="23"/>
      <c r="I121" s="23"/>
    </row>
    <row r="122" spans="1:9" x14ac:dyDescent="0.25">
      <c r="A122" s="23"/>
      <c r="B122" s="23"/>
      <c r="F122" s="23"/>
      <c r="G122" s="23"/>
      <c r="H122" s="23"/>
      <c r="I122" s="23"/>
    </row>
    <row r="123" spans="1:9" x14ac:dyDescent="0.25">
      <c r="A123" s="23"/>
      <c r="B123" s="23"/>
      <c r="F123" s="23"/>
      <c r="G123" s="23"/>
      <c r="H123" s="23"/>
      <c r="I123" s="23"/>
    </row>
    <row r="124" spans="1:9" x14ac:dyDescent="0.25">
      <c r="B124" s="23"/>
      <c r="F124" s="23"/>
      <c r="G124" s="23"/>
      <c r="H124" s="23"/>
    </row>
  </sheetData>
  <customSheetViews>
    <customSheetView guid="{7B425271-EFA7-4C44-AE73-635E47895AE8}" scale="97" topLeftCell="A70">
      <selection activeCell="C20" sqref="C20"/>
      <pageMargins left="0.2" right="0.21" top="0.17" bottom="0.17" header="0.17" footer="0.17"/>
      <pageSetup orientation="landscape" r:id="rId1"/>
    </customSheetView>
    <customSheetView guid="{E2F4CD7E-52FC-415A-A9A3-BE92284EBC59}" scale="97" topLeftCell="A70">
      <selection activeCell="C20" sqref="C20"/>
      <pageMargins left="0.2" right="0.21" top="0.17" bottom="0.17" header="0.17" footer="0.17"/>
      <pageSetup orientation="landscape" r:id="rId2"/>
    </customSheetView>
    <customSheetView guid="{6915328C-4577-4529-87E4-CC89F584DA72}" scale="97" topLeftCell="A70">
      <selection activeCell="C20" sqref="C20"/>
      <pageMargins left="0.2" right="0.21" top="0.17" bottom="0.17" header="0.17" footer="0.17"/>
      <pageSetup orientation="landscape" r:id="rId3"/>
    </customSheetView>
    <customSheetView guid="{DB0F56AB-80BC-4A99-ABE2-38F1B9C6820C}" scale="139" topLeftCell="A29">
      <selection activeCell="F34" sqref="F34"/>
      <pageMargins left="0.2" right="0.21" top="0.17" bottom="0.17" header="0.17" footer="0.17"/>
      <pageSetup orientation="landscape" r:id="rId4"/>
    </customSheetView>
    <customSheetView guid="{1BCE93D0-BE6B-4DA7-AFC6-24720BCF46BB}" scale="139" topLeftCell="A29">
      <selection activeCell="F34" sqref="F34"/>
      <pageMargins left="0.2" right="0.21" top="0.17" bottom="0.17" header="0.17" footer="0.17"/>
      <pageSetup orientation="landscape" r:id="rId5"/>
    </customSheetView>
    <customSheetView guid="{05ECDF38-F78F-4CAF-8500-6895D78ACEB2}" scale="76" topLeftCell="A29">
      <selection activeCell="E31" sqref="E31"/>
      <pageMargins left="0.2" right="0.21" top="0.17" bottom="0.17" header="0.17" footer="0.17"/>
      <pageSetup orientation="landscape" r:id="rId6"/>
    </customSheetView>
    <customSheetView guid="{E058BA81-772F-4FF7-8160-F6986B293078}" hiddenRows="1" topLeftCell="B1">
      <selection activeCell="G17" sqref="G17"/>
      <pageMargins left="0.2" right="0.21" top="0.17" bottom="0.17" header="0.17" footer="0.17"/>
      <pageSetup orientation="landscape" r:id="rId7"/>
    </customSheetView>
    <customSheetView guid="{D88A83F3-0A4C-4703-B3E7-367418A9D062}" scale="97" topLeftCell="A70">
      <selection activeCell="C20" sqref="C20"/>
      <pageMargins left="0.2" right="0.21" top="0.17" bottom="0.17" header="0.17" footer="0.17"/>
      <pageSetup orientation="landscape" r:id="rId8"/>
    </customSheetView>
  </customSheetViews>
  <mergeCells count="7">
    <mergeCell ref="E59:G59"/>
    <mergeCell ref="C3:G3"/>
    <mergeCell ref="C4:G4"/>
    <mergeCell ref="E20:F20"/>
    <mergeCell ref="E21:F21"/>
    <mergeCell ref="D19:G19"/>
    <mergeCell ref="D23:G26"/>
  </mergeCells>
  <hyperlinks>
    <hyperlink ref="E21" r:id="rId9"/>
  </hyperlinks>
  <pageMargins left="0.2" right="0.21" top="0.17" bottom="0.17" header="0.17" footer="0.17"/>
  <pageSetup orientation="landscape" r:id="rId10"/>
  <legacyDrawing r:id="rId1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14"/>
  <sheetViews>
    <sheetView zoomScale="90" zoomScaleNormal="100" workbookViewId="0">
      <selection activeCell="C12" sqref="C12"/>
    </sheetView>
  </sheetViews>
  <sheetFormatPr defaultColWidth="9.28515625" defaultRowHeight="15" x14ac:dyDescent="0.25"/>
  <cols>
    <col min="1" max="1" width="1.42578125" style="13" customWidth="1"/>
    <col min="2" max="2" width="1.85546875" style="13" customWidth="1"/>
    <col min="3" max="3" width="13.5703125" style="13" customWidth="1"/>
    <col min="4" max="4" width="11.5703125" style="13" customWidth="1"/>
    <col min="5" max="5" width="17.28515625" style="13" customWidth="1"/>
    <col min="6" max="6" width="25.5703125" style="13" customWidth="1"/>
    <col min="7" max="7" width="34.7109375" style="13" customWidth="1"/>
    <col min="8" max="8" width="22.85546875" style="13" customWidth="1"/>
    <col min="9" max="10" width="1.7109375" style="13" customWidth="1"/>
    <col min="11" max="14" width="9.28515625" style="13"/>
    <col min="15" max="15" width="9.28515625" style="13" customWidth="1"/>
    <col min="16" max="16384" width="9.28515625" style="13"/>
  </cols>
  <sheetData>
    <row r="1" spans="2:12" ht="15.75" thickBot="1" x14ac:dyDescent="0.3"/>
    <row r="2" spans="2:12" ht="15.75" thickBot="1" x14ac:dyDescent="0.3">
      <c r="B2" s="31"/>
      <c r="C2" s="32"/>
      <c r="D2" s="33"/>
      <c r="E2" s="33"/>
      <c r="F2" s="33"/>
      <c r="G2" s="33"/>
      <c r="H2" s="33"/>
      <c r="I2" s="34"/>
    </row>
    <row r="3" spans="2:12" ht="21" thickBot="1" x14ac:dyDescent="0.35">
      <c r="B3" s="98"/>
      <c r="C3" s="467" t="s">
        <v>250</v>
      </c>
      <c r="D3" s="523"/>
      <c r="E3" s="523"/>
      <c r="F3" s="523"/>
      <c r="G3" s="523"/>
      <c r="H3" s="524"/>
      <c r="I3" s="86"/>
    </row>
    <row r="4" spans="2:12" x14ac:dyDescent="0.25">
      <c r="B4" s="35"/>
      <c r="C4" s="525" t="s">
        <v>251</v>
      </c>
      <c r="D4" s="525"/>
      <c r="E4" s="525"/>
      <c r="F4" s="525"/>
      <c r="G4" s="525"/>
      <c r="H4" s="525"/>
      <c r="I4" s="36"/>
    </row>
    <row r="5" spans="2:12" x14ac:dyDescent="0.25">
      <c r="B5" s="35"/>
      <c r="C5" s="526"/>
      <c r="D5" s="526"/>
      <c r="E5" s="526"/>
      <c r="F5" s="526"/>
      <c r="G5" s="526"/>
      <c r="H5" s="526"/>
      <c r="I5" s="36"/>
    </row>
    <row r="6" spans="2:12" ht="53.85" customHeight="1" thickBot="1" x14ac:dyDescent="0.3">
      <c r="B6" s="35"/>
      <c r="C6" s="531" t="s">
        <v>252</v>
      </c>
      <c r="D6" s="531"/>
      <c r="E6" s="38"/>
      <c r="F6" s="38"/>
      <c r="G6" s="38"/>
      <c r="H6" s="38"/>
      <c r="I6" s="36"/>
    </row>
    <row r="7" spans="2:12" ht="30" customHeight="1" thickBot="1" x14ac:dyDescent="0.3">
      <c r="B7" s="35"/>
      <c r="C7" s="299" t="s">
        <v>249</v>
      </c>
      <c r="D7" s="527" t="s">
        <v>248</v>
      </c>
      <c r="E7" s="528"/>
      <c r="F7" s="298" t="s">
        <v>246</v>
      </c>
      <c r="G7" s="343" t="s">
        <v>279</v>
      </c>
      <c r="H7" s="298" t="s">
        <v>288</v>
      </c>
      <c r="I7" s="36"/>
      <c r="K7" s="337"/>
    </row>
    <row r="8" spans="2:12" ht="57.95" customHeight="1" thickBot="1" x14ac:dyDescent="0.3">
      <c r="B8" s="40"/>
      <c r="C8" s="297" t="s">
        <v>733</v>
      </c>
      <c r="D8" s="529" t="s">
        <v>697</v>
      </c>
      <c r="E8" s="530"/>
      <c r="F8" s="354" t="s">
        <v>678</v>
      </c>
      <c r="G8" s="345" t="s">
        <v>752</v>
      </c>
      <c r="H8" s="344" t="s">
        <v>677</v>
      </c>
      <c r="I8" s="41"/>
      <c r="K8" s="337"/>
    </row>
    <row r="9" spans="2:12" ht="47.25" customHeight="1" thickBot="1" x14ac:dyDescent="0.3">
      <c r="B9" s="40"/>
      <c r="C9" s="351"/>
      <c r="D9" s="529" t="s">
        <v>698</v>
      </c>
      <c r="E9" s="530"/>
      <c r="F9" s="354" t="s">
        <v>679</v>
      </c>
      <c r="G9" s="345" t="s">
        <v>753</v>
      </c>
      <c r="H9" s="346" t="s">
        <v>728</v>
      </c>
      <c r="I9" s="41"/>
    </row>
    <row r="10" spans="2:12" ht="74.099999999999994" customHeight="1" thickBot="1" x14ac:dyDescent="0.3">
      <c r="B10" s="40"/>
      <c r="C10" s="352" t="s">
        <v>734</v>
      </c>
      <c r="D10" s="532" t="s">
        <v>730</v>
      </c>
      <c r="E10" s="533"/>
      <c r="F10" s="355" t="s">
        <v>680</v>
      </c>
      <c r="G10" s="345" t="s">
        <v>754</v>
      </c>
      <c r="H10" s="347" t="s">
        <v>729</v>
      </c>
      <c r="I10" s="41"/>
      <c r="K10" s="338"/>
    </row>
    <row r="11" spans="2:12" ht="130.5" customHeight="1" thickBot="1" x14ac:dyDescent="0.3">
      <c r="B11" s="40"/>
      <c r="C11" s="353"/>
      <c r="D11" s="532" t="s">
        <v>681</v>
      </c>
      <c r="E11" s="533"/>
      <c r="F11" s="356" t="s">
        <v>682</v>
      </c>
      <c r="G11" s="348" t="s">
        <v>755</v>
      </c>
      <c r="H11" s="347" t="s">
        <v>689</v>
      </c>
      <c r="I11" s="41"/>
      <c r="K11" s="338"/>
    </row>
    <row r="12" spans="2:12" ht="123.6" customHeight="1" thickBot="1" x14ac:dyDescent="0.3">
      <c r="B12" s="40"/>
      <c r="C12" s="350" t="s">
        <v>735</v>
      </c>
      <c r="D12" s="529" t="s">
        <v>699</v>
      </c>
      <c r="E12" s="530"/>
      <c r="F12" s="356" t="s">
        <v>684</v>
      </c>
      <c r="G12" s="345" t="s">
        <v>771</v>
      </c>
      <c r="H12" s="347" t="s">
        <v>683</v>
      </c>
      <c r="I12" s="41"/>
      <c r="K12" s="339"/>
      <c r="L12" s="338"/>
    </row>
    <row r="13" spans="2:12" ht="59.1" customHeight="1" thickBot="1" x14ac:dyDescent="0.3">
      <c r="B13" s="40"/>
      <c r="C13" s="342"/>
      <c r="D13" s="529" t="s">
        <v>725</v>
      </c>
      <c r="E13" s="530"/>
      <c r="F13" s="356" t="s">
        <v>726</v>
      </c>
      <c r="G13" s="345" t="s">
        <v>756</v>
      </c>
      <c r="H13" s="349" t="s">
        <v>690</v>
      </c>
      <c r="I13" s="41"/>
      <c r="K13" s="340"/>
      <c r="L13" s="341"/>
    </row>
    <row r="14" spans="2:12" ht="15.75" thickBot="1" x14ac:dyDescent="0.3">
      <c r="B14" s="92"/>
      <c r="C14" s="93"/>
      <c r="D14" s="93"/>
      <c r="E14" s="93"/>
      <c r="F14" s="93"/>
      <c r="G14" s="93"/>
      <c r="H14" s="93"/>
      <c r="I14" s="94"/>
    </row>
  </sheetData>
  <customSheetViews>
    <customSheetView guid="{7B425271-EFA7-4C44-AE73-635E47895AE8}" scale="90">
      <selection activeCell="C12" sqref="C12"/>
      <pageMargins left="0.25" right="0.25" top="0.17" bottom="0.17" header="0.17" footer="0.17"/>
      <pageSetup orientation="portrait" r:id="rId1"/>
    </customSheetView>
    <customSheetView guid="{E2F4CD7E-52FC-415A-A9A3-BE92284EBC59}" scale="90">
      <selection activeCell="C12" sqref="C12"/>
      <pageMargins left="0.25" right="0.25" top="0.17" bottom="0.17" header="0.17" footer="0.17"/>
      <pageSetup orientation="portrait" r:id="rId2"/>
    </customSheetView>
    <customSheetView guid="{6915328C-4577-4529-87E4-CC89F584DA72}" scale="90">
      <selection activeCell="C12" sqref="C12"/>
      <pageMargins left="0.25" right="0.25" top="0.17" bottom="0.17" header="0.17" footer="0.17"/>
      <pageSetup orientation="portrait" r:id="rId3"/>
    </customSheetView>
    <customSheetView guid="{DB0F56AB-80BC-4A99-ABE2-38F1B9C6820C}" scale="98" topLeftCell="C8">
      <selection activeCell="H9" sqref="H9"/>
      <pageMargins left="0.25" right="0.25" top="0.17" bottom="0.17" header="0.17" footer="0.17"/>
      <pageSetup orientation="portrait" r:id="rId4"/>
    </customSheetView>
    <customSheetView guid="{1BCE93D0-BE6B-4DA7-AFC6-24720BCF46BB}" scale="98" topLeftCell="C8">
      <selection activeCell="H9" sqref="H9"/>
      <pageMargins left="0.25" right="0.25" top="0.17" bottom="0.17" header="0.17" footer="0.17"/>
      <pageSetup orientation="portrait" r:id="rId5"/>
    </customSheetView>
    <customSheetView guid="{05ECDF38-F78F-4CAF-8500-6895D78ACEB2}" topLeftCell="A8">
      <selection activeCell="F10" sqref="F10"/>
      <pageMargins left="0.25" right="0.25" top="0.17" bottom="0.17" header="0.17" footer="0.17"/>
      <pageSetup orientation="portrait" r:id="rId6"/>
    </customSheetView>
    <customSheetView guid="{E058BA81-772F-4FF7-8160-F6986B293078}" topLeftCell="B10">
      <selection activeCell="G13" sqref="G13"/>
      <pageMargins left="0.25" right="0.25" top="0.17" bottom="0.17" header="0.17" footer="0.17"/>
      <pageSetup orientation="portrait" r:id="rId7"/>
    </customSheetView>
    <customSheetView guid="{D88A83F3-0A4C-4703-B3E7-367418A9D062}" scale="90">
      <selection activeCell="C12" sqref="C12"/>
      <pageMargins left="0.25" right="0.25" top="0.17" bottom="0.17" header="0.17" footer="0.17"/>
      <pageSetup orientation="portrait" r:id="rId8"/>
    </customSheetView>
  </customSheetViews>
  <mergeCells count="11">
    <mergeCell ref="D9:E9"/>
    <mergeCell ref="D13:E13"/>
    <mergeCell ref="D11:E11"/>
    <mergeCell ref="D12:E12"/>
    <mergeCell ref="D10:E10"/>
    <mergeCell ref="C3:H3"/>
    <mergeCell ref="C4:H4"/>
    <mergeCell ref="C5:H5"/>
    <mergeCell ref="D7:E7"/>
    <mergeCell ref="D8:E8"/>
    <mergeCell ref="C6:D6"/>
  </mergeCells>
  <pageMargins left="0.25" right="0.25" top="0.17" bottom="0.17" header="0.17" footer="0.17"/>
  <pageSetup orientation="portrait" r:id="rId9"/>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29"/>
  <sheetViews>
    <sheetView zoomScaleNormal="94" workbookViewId="0">
      <selection activeCell="K7" sqref="K7"/>
    </sheetView>
  </sheetViews>
  <sheetFormatPr defaultColWidth="9.28515625" defaultRowHeight="15" x14ac:dyDescent="0.25"/>
  <cols>
    <col min="1" max="1" width="1.28515625" customWidth="1"/>
    <col min="2" max="2" width="2" customWidth="1"/>
    <col min="3" max="3" width="43" customWidth="1"/>
    <col min="4" max="4" width="50.42578125" customWidth="1"/>
    <col min="5" max="5" width="2.42578125" customWidth="1"/>
    <col min="6" max="6" width="1.42578125" customWidth="1"/>
  </cols>
  <sheetData>
    <row r="1" spans="2:5" ht="15.75" thickBot="1" x14ac:dyDescent="0.3"/>
    <row r="2" spans="2:5" ht="15.75" thickBot="1" x14ac:dyDescent="0.3">
      <c r="B2" s="97"/>
      <c r="C2" s="60"/>
      <c r="D2" s="60"/>
      <c r="E2" s="61"/>
    </row>
    <row r="3" spans="2:5" ht="19.5" thickBot="1" x14ac:dyDescent="0.35">
      <c r="B3" s="98"/>
      <c r="C3" s="535" t="s">
        <v>264</v>
      </c>
      <c r="D3" s="536"/>
      <c r="E3" s="99"/>
    </row>
    <row r="4" spans="2:5" x14ac:dyDescent="0.25">
      <c r="B4" s="98"/>
      <c r="C4" s="100"/>
      <c r="D4" s="100"/>
      <c r="E4" s="99"/>
    </row>
    <row r="5" spans="2:5" ht="15.75" thickBot="1" x14ac:dyDescent="0.3">
      <c r="B5" s="98"/>
      <c r="C5" s="101" t="s">
        <v>305</v>
      </c>
      <c r="D5" s="100"/>
      <c r="E5" s="99"/>
    </row>
    <row r="6" spans="2:5" ht="15.75" thickBot="1" x14ac:dyDescent="0.3">
      <c r="B6" s="98"/>
      <c r="C6" s="108" t="s">
        <v>265</v>
      </c>
      <c r="D6" s="294" t="s">
        <v>266</v>
      </c>
      <c r="E6" s="99"/>
    </row>
    <row r="7" spans="2:5" ht="165.6" customHeight="1" thickBot="1" x14ac:dyDescent="0.3">
      <c r="B7" s="98"/>
      <c r="C7" s="102" t="s">
        <v>309</v>
      </c>
      <c r="D7" s="295" t="s">
        <v>758</v>
      </c>
      <c r="E7" s="99"/>
    </row>
    <row r="8" spans="2:5" ht="222" customHeight="1" thickBot="1" x14ac:dyDescent="0.3">
      <c r="B8" s="98"/>
      <c r="C8" s="104" t="s">
        <v>310</v>
      </c>
      <c r="D8" s="293" t="s">
        <v>759</v>
      </c>
      <c r="E8" s="99"/>
    </row>
    <row r="9" spans="2:5" ht="138.75" customHeight="1" thickBot="1" x14ac:dyDescent="0.3">
      <c r="B9" s="98"/>
      <c r="C9" s="105" t="s">
        <v>267</v>
      </c>
      <c r="D9" s="286" t="s">
        <v>757</v>
      </c>
      <c r="E9" s="99"/>
    </row>
    <row r="10" spans="2:5" ht="105.75" customHeight="1" thickBot="1" x14ac:dyDescent="0.3">
      <c r="B10" s="98"/>
      <c r="C10" s="102" t="s">
        <v>280</v>
      </c>
      <c r="D10" s="103" t="s">
        <v>760</v>
      </c>
      <c r="E10" s="99"/>
    </row>
    <row r="11" spans="2:5" x14ac:dyDescent="0.25">
      <c r="B11" s="98"/>
      <c r="C11" s="100"/>
      <c r="D11" s="100"/>
      <c r="E11" s="99"/>
    </row>
    <row r="12" spans="2:5" ht="15.75" thickBot="1" x14ac:dyDescent="0.3">
      <c r="B12" s="98"/>
      <c r="C12" s="537" t="s">
        <v>306</v>
      </c>
      <c r="D12" s="537"/>
      <c r="E12" s="99"/>
    </row>
    <row r="13" spans="2:5" ht="15.75" thickBot="1" x14ac:dyDescent="0.3">
      <c r="B13" s="98"/>
      <c r="C13" s="109" t="s">
        <v>268</v>
      </c>
      <c r="D13" s="109" t="s">
        <v>266</v>
      </c>
      <c r="E13" s="99"/>
    </row>
    <row r="14" spans="2:5" ht="15.75" thickBot="1" x14ac:dyDescent="0.3">
      <c r="B14" s="98"/>
      <c r="C14" s="534" t="s">
        <v>307</v>
      </c>
      <c r="D14" s="534"/>
      <c r="E14" s="99"/>
    </row>
    <row r="15" spans="2:5" ht="90.75" thickBot="1" x14ac:dyDescent="0.3">
      <c r="B15" s="98"/>
      <c r="C15" s="105" t="s">
        <v>311</v>
      </c>
      <c r="D15" s="274"/>
      <c r="E15" s="99"/>
    </row>
    <row r="16" spans="2:5" ht="60.75" thickBot="1" x14ac:dyDescent="0.3">
      <c r="B16" s="98"/>
      <c r="C16" s="105" t="s">
        <v>312</v>
      </c>
      <c r="D16" s="274"/>
      <c r="E16" s="99"/>
    </row>
    <row r="17" spans="2:5" ht="15.75" thickBot="1" x14ac:dyDescent="0.3">
      <c r="B17" s="98"/>
      <c r="C17" s="534" t="s">
        <v>308</v>
      </c>
      <c r="D17" s="534"/>
      <c r="E17" s="99"/>
    </row>
    <row r="18" spans="2:5" ht="90.75" thickBot="1" x14ac:dyDescent="0.3">
      <c r="B18" s="98"/>
      <c r="C18" s="105" t="s">
        <v>313</v>
      </c>
      <c r="D18" s="274"/>
      <c r="E18" s="99"/>
    </row>
    <row r="19" spans="2:5" ht="60.75" thickBot="1" x14ac:dyDescent="0.3">
      <c r="B19" s="98"/>
      <c r="C19" s="105" t="s">
        <v>304</v>
      </c>
      <c r="D19" s="274"/>
      <c r="E19" s="99"/>
    </row>
    <row r="20" spans="2:5" ht="15.75" thickBot="1" x14ac:dyDescent="0.3">
      <c r="B20" s="98"/>
      <c r="C20" s="534" t="s">
        <v>269</v>
      </c>
      <c r="D20" s="534"/>
      <c r="E20" s="99"/>
    </row>
    <row r="21" spans="2:5" ht="30.75" thickBot="1" x14ac:dyDescent="0.3">
      <c r="B21" s="98"/>
      <c r="C21" s="106" t="s">
        <v>270</v>
      </c>
      <c r="D21" s="274"/>
      <c r="E21" s="99"/>
    </row>
    <row r="22" spans="2:5" ht="45.75" thickBot="1" x14ac:dyDescent="0.3">
      <c r="B22" s="98"/>
      <c r="C22" s="106" t="s">
        <v>271</v>
      </c>
      <c r="D22" s="274"/>
      <c r="E22" s="99"/>
    </row>
    <row r="23" spans="2:5" ht="30.75" thickBot="1" x14ac:dyDescent="0.3">
      <c r="B23" s="98"/>
      <c r="C23" s="106" t="s">
        <v>272</v>
      </c>
      <c r="D23" s="274"/>
      <c r="E23" s="99"/>
    </row>
    <row r="24" spans="2:5" ht="15.75" thickBot="1" x14ac:dyDescent="0.3">
      <c r="B24" s="98"/>
      <c r="C24" s="534" t="s">
        <v>273</v>
      </c>
      <c r="D24" s="534"/>
      <c r="E24" s="99"/>
    </row>
    <row r="25" spans="2:5" ht="60.75" thickBot="1" x14ac:dyDescent="0.3">
      <c r="B25" s="98"/>
      <c r="C25" s="105" t="s">
        <v>314</v>
      </c>
      <c r="D25" s="274"/>
      <c r="E25" s="99"/>
    </row>
    <row r="26" spans="2:5" ht="30.75" thickBot="1" x14ac:dyDescent="0.3">
      <c r="B26" s="98"/>
      <c r="C26" s="105" t="s">
        <v>315</v>
      </c>
      <c r="D26" s="274"/>
      <c r="E26" s="99"/>
    </row>
    <row r="27" spans="2:5" ht="75.75" thickBot="1" x14ac:dyDescent="0.3">
      <c r="B27" s="98"/>
      <c r="C27" s="105" t="s">
        <v>274</v>
      </c>
      <c r="D27" s="274"/>
      <c r="E27" s="99"/>
    </row>
    <row r="28" spans="2:5" ht="45.75" thickBot="1" x14ac:dyDescent="0.3">
      <c r="B28" s="98"/>
      <c r="C28" s="105" t="s">
        <v>316</v>
      </c>
      <c r="D28" s="274"/>
      <c r="E28" s="99"/>
    </row>
    <row r="29" spans="2:5" ht="15.75" thickBot="1" x14ac:dyDescent="0.3">
      <c r="B29" s="133"/>
      <c r="C29" s="107"/>
      <c r="D29" s="107"/>
      <c r="E29" s="134"/>
    </row>
  </sheetData>
  <customSheetViews>
    <customSheetView guid="{7B425271-EFA7-4C44-AE73-635E47895AE8}">
      <selection activeCell="K7" sqref="K7"/>
      <pageMargins left="0.25" right="0.25" top="0.18" bottom="0.17" header="0.17" footer="0.17"/>
      <pageSetup orientation="portrait" r:id="rId1"/>
    </customSheetView>
    <customSheetView guid="{E2F4CD7E-52FC-415A-A9A3-BE92284EBC59}">
      <selection activeCell="K7" sqref="K7"/>
      <pageMargins left="0.25" right="0.25" top="0.18" bottom="0.17" header="0.17" footer="0.17"/>
      <pageSetup orientation="portrait" r:id="rId2"/>
    </customSheetView>
    <customSheetView guid="{6915328C-4577-4529-87E4-CC89F584DA72}">
      <selection activeCell="K7" sqref="K7"/>
      <pageMargins left="0.25" right="0.25" top="0.18" bottom="0.17" header="0.17" footer="0.17"/>
      <pageSetup orientation="portrait" r:id="rId3"/>
    </customSheetView>
    <customSheetView guid="{DB0F56AB-80BC-4A99-ABE2-38F1B9C6820C}" scale="184" topLeftCell="A25">
      <selection activeCell="F25" sqref="C25:F28"/>
      <pageMargins left="0.25" right="0.25" top="0.18" bottom="0.17" header="0.17" footer="0.17"/>
      <pageSetup orientation="portrait" r:id="rId4"/>
    </customSheetView>
    <customSheetView guid="{1BCE93D0-BE6B-4DA7-AFC6-24720BCF46BB}" scale="184" topLeftCell="A25">
      <selection activeCell="F25" sqref="C25:F28"/>
      <pageMargins left="0.25" right="0.25" top="0.18" bottom="0.17" header="0.17" footer="0.17"/>
      <pageSetup orientation="portrait" r:id="rId5"/>
    </customSheetView>
    <customSheetView guid="{05ECDF38-F78F-4CAF-8500-6895D78ACEB2}" scale="94" topLeftCell="A26">
      <selection activeCell="C31" sqref="C31"/>
      <pageMargins left="0.25" right="0.25" top="0.18" bottom="0.17" header="0.17" footer="0.17"/>
      <pageSetup orientation="portrait" r:id="rId6"/>
    </customSheetView>
    <customSheetView guid="{E058BA81-772F-4FF7-8160-F6986B293078}" scale="94" topLeftCell="A16">
      <selection activeCell="D8" sqref="D8"/>
      <pageMargins left="0.25" right="0.25" top="0.18" bottom="0.17" header="0.17" footer="0.17"/>
      <pageSetup orientation="portrait" r:id="rId7"/>
    </customSheetView>
    <customSheetView guid="{D88A83F3-0A4C-4703-B3E7-367418A9D062}">
      <selection activeCell="K7" sqref="K7"/>
      <pageMargins left="0.25" right="0.25" top="0.18" bottom="0.17" header="0.17" footer="0.17"/>
      <pageSetup orientation="portrait" r:id="rId8"/>
    </customSheetView>
  </customSheetViews>
  <mergeCells count="6">
    <mergeCell ref="C24:D24"/>
    <mergeCell ref="C3:D3"/>
    <mergeCell ref="C12:D12"/>
    <mergeCell ref="C14:D14"/>
    <mergeCell ref="C17:D17"/>
    <mergeCell ref="C20:D20"/>
  </mergeCells>
  <pageMargins left="0.25" right="0.25" top="0.18" bottom="0.17" header="0.17" footer="0.17"/>
  <pageSetup orientation="portrait" r:id="rId9"/>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S321"/>
  <sheetViews>
    <sheetView showGridLines="0" topLeftCell="A63" zoomScale="85" zoomScaleNormal="96" workbookViewId="0">
      <selection activeCell="C349" sqref="C349"/>
    </sheetView>
  </sheetViews>
  <sheetFormatPr defaultColWidth="9.140625" defaultRowHeight="15" outlineLevelRow="1" x14ac:dyDescent="0.25"/>
  <cols>
    <col min="1" max="1" width="3" style="136" customWidth="1"/>
    <col min="2" max="2" width="28.5703125" style="136" customWidth="1"/>
    <col min="3" max="3" width="50.5703125" style="136" customWidth="1"/>
    <col min="4" max="4" width="34.28515625" style="136" customWidth="1"/>
    <col min="5" max="5" width="32" style="136" customWidth="1"/>
    <col min="6" max="6" width="26.7109375" style="136" customWidth="1"/>
    <col min="7" max="7" width="26.42578125" style="136" bestFit="1" customWidth="1"/>
    <col min="8" max="8" width="30" style="136" customWidth="1"/>
    <col min="9" max="9" width="26.140625" style="136" customWidth="1"/>
    <col min="10" max="10" width="25.85546875" style="136" customWidth="1"/>
    <col min="11" max="11" width="31" style="136" bestFit="1" customWidth="1"/>
    <col min="12" max="12" width="30.28515625" style="136" customWidth="1"/>
    <col min="13" max="13" width="27.140625" style="136" bestFit="1" customWidth="1"/>
    <col min="14" max="14" width="25" style="136" customWidth="1"/>
    <col min="15" max="15" width="25.85546875" style="136" bestFit="1" customWidth="1"/>
    <col min="16" max="16" width="30.28515625" style="136" customWidth="1"/>
    <col min="17" max="17" width="27.140625" style="136" bestFit="1" customWidth="1"/>
    <col min="18" max="18" width="24.28515625" style="136" customWidth="1"/>
    <col min="19" max="19" width="23.140625" style="136" bestFit="1" customWidth="1"/>
    <col min="20" max="20" width="27.7109375" style="136" customWidth="1"/>
    <col min="21" max="16384" width="9.140625" style="136"/>
  </cols>
  <sheetData>
    <row r="1" spans="2:19" ht="15.75" thickBot="1" x14ac:dyDescent="0.3"/>
    <row r="2" spans="2:19" ht="26.25" x14ac:dyDescent="0.25">
      <c r="B2" s="88"/>
      <c r="C2" s="555"/>
      <c r="D2" s="555"/>
      <c r="E2" s="555"/>
      <c r="F2" s="555"/>
      <c r="G2" s="555"/>
      <c r="H2" s="82"/>
      <c r="I2" s="82"/>
      <c r="J2" s="82"/>
      <c r="K2" s="82"/>
      <c r="L2" s="82"/>
      <c r="M2" s="82"/>
      <c r="N2" s="82"/>
      <c r="O2" s="82"/>
      <c r="P2" s="82"/>
      <c r="Q2" s="82"/>
      <c r="R2" s="82"/>
      <c r="S2" s="83"/>
    </row>
    <row r="3" spans="2:19" ht="26.25" x14ac:dyDescent="0.25">
      <c r="B3" s="89"/>
      <c r="C3" s="561" t="s">
        <v>298</v>
      </c>
      <c r="D3" s="562"/>
      <c r="E3" s="562"/>
      <c r="F3" s="562"/>
      <c r="G3" s="563"/>
      <c r="H3" s="85"/>
      <c r="I3" s="85"/>
      <c r="J3" s="85"/>
      <c r="K3" s="85"/>
      <c r="L3" s="85"/>
      <c r="M3" s="85"/>
      <c r="N3" s="85"/>
      <c r="O3" s="85"/>
      <c r="P3" s="85"/>
      <c r="Q3" s="85"/>
      <c r="R3" s="85"/>
      <c r="S3" s="87"/>
    </row>
    <row r="4" spans="2:19" ht="26.25" x14ac:dyDescent="0.25">
      <c r="B4" s="89"/>
      <c r="C4" s="90"/>
      <c r="D4" s="90"/>
      <c r="E4" s="90"/>
      <c r="F4" s="90"/>
      <c r="G4" s="90"/>
      <c r="H4" s="85"/>
      <c r="I4" s="85"/>
      <c r="J4" s="85"/>
      <c r="K4" s="85"/>
      <c r="L4" s="85"/>
      <c r="M4" s="85"/>
      <c r="N4" s="85"/>
      <c r="O4" s="85"/>
      <c r="P4" s="85"/>
      <c r="Q4" s="85"/>
      <c r="R4" s="85"/>
      <c r="S4" s="87"/>
    </row>
    <row r="5" spans="2:19" ht="15.75" thickBot="1" x14ac:dyDescent="0.3">
      <c r="B5" s="84"/>
      <c r="C5" s="85"/>
      <c r="D5" s="85"/>
      <c r="E5" s="85"/>
      <c r="F5" s="85"/>
      <c r="G5" s="85"/>
      <c r="H5" s="85"/>
      <c r="I5" s="85"/>
      <c r="J5" s="85"/>
      <c r="K5" s="85"/>
      <c r="L5" s="85"/>
      <c r="M5" s="85"/>
      <c r="N5" s="85"/>
      <c r="O5" s="85"/>
      <c r="P5" s="85"/>
      <c r="Q5" s="85"/>
      <c r="R5" s="85"/>
      <c r="S5" s="87"/>
    </row>
    <row r="6" spans="2:19" ht="34.5" customHeight="1" thickBot="1" x14ac:dyDescent="0.3">
      <c r="B6" s="556" t="s">
        <v>598</v>
      </c>
      <c r="C6" s="557"/>
      <c r="D6" s="557"/>
      <c r="E6" s="557"/>
      <c r="F6" s="557"/>
      <c r="G6" s="557"/>
      <c r="H6" s="228"/>
      <c r="I6" s="228"/>
      <c r="J6" s="228"/>
      <c r="K6" s="228"/>
      <c r="L6" s="228"/>
      <c r="M6" s="228"/>
      <c r="N6" s="228"/>
      <c r="O6" s="228"/>
      <c r="P6" s="228"/>
      <c r="Q6" s="228"/>
      <c r="R6" s="228"/>
      <c r="S6" s="229"/>
    </row>
    <row r="7" spans="2:19" ht="15.75" customHeight="1" x14ac:dyDescent="0.25">
      <c r="B7" s="556" t="s">
        <v>660</v>
      </c>
      <c r="C7" s="558"/>
      <c r="D7" s="558"/>
      <c r="E7" s="558"/>
      <c r="F7" s="558"/>
      <c r="G7" s="558"/>
      <c r="H7" s="228"/>
      <c r="I7" s="228"/>
      <c r="J7" s="228"/>
      <c r="K7" s="228"/>
      <c r="L7" s="228"/>
      <c r="M7" s="228"/>
      <c r="N7" s="228"/>
      <c r="O7" s="228"/>
      <c r="P7" s="228"/>
      <c r="Q7" s="228"/>
      <c r="R7" s="228"/>
      <c r="S7" s="229"/>
    </row>
    <row r="8" spans="2:19" ht="15.75" customHeight="1" thickBot="1" x14ac:dyDescent="0.3">
      <c r="B8" s="559" t="s">
        <v>245</v>
      </c>
      <c r="C8" s="560"/>
      <c r="D8" s="560"/>
      <c r="E8" s="560"/>
      <c r="F8" s="560"/>
      <c r="G8" s="560"/>
      <c r="H8" s="230"/>
      <c r="I8" s="230"/>
      <c r="J8" s="230"/>
      <c r="K8" s="230"/>
      <c r="L8" s="230"/>
      <c r="M8" s="230"/>
      <c r="N8" s="230"/>
      <c r="O8" s="230"/>
      <c r="P8" s="230"/>
      <c r="Q8" s="230"/>
      <c r="R8" s="230"/>
      <c r="S8" s="231"/>
    </row>
    <row r="10" spans="2:19" ht="21" x14ac:dyDescent="0.35">
      <c r="B10" s="645" t="s">
        <v>320</v>
      </c>
      <c r="C10" s="645"/>
    </row>
    <row r="11" spans="2:19" ht="15.75" thickBot="1" x14ac:dyDescent="0.3"/>
    <row r="12" spans="2:19" ht="15" customHeight="1" thickBot="1" x14ac:dyDescent="0.3">
      <c r="B12" s="234" t="s">
        <v>321</v>
      </c>
      <c r="C12" s="137" t="s">
        <v>732</v>
      </c>
    </row>
    <row r="13" spans="2:19" ht="15.75" customHeight="1" thickBot="1" x14ac:dyDescent="0.3">
      <c r="B13" s="234" t="s">
        <v>283</v>
      </c>
      <c r="C13" s="137" t="s">
        <v>672</v>
      </c>
    </row>
    <row r="14" spans="2:19" ht="15.75" customHeight="1" thickBot="1" x14ac:dyDescent="0.3">
      <c r="B14" s="234" t="s">
        <v>661</v>
      </c>
      <c r="C14" s="137" t="s">
        <v>599</v>
      </c>
    </row>
    <row r="15" spans="2:19" ht="15.75" customHeight="1" thickBot="1" x14ac:dyDescent="0.3">
      <c r="B15" s="234" t="s">
        <v>322</v>
      </c>
      <c r="C15" s="137" t="s">
        <v>115</v>
      </c>
    </row>
    <row r="16" spans="2:19" ht="15.75" thickBot="1" x14ac:dyDescent="0.3">
      <c r="B16" s="234" t="s">
        <v>323</v>
      </c>
      <c r="C16" s="137" t="s">
        <v>604</v>
      </c>
    </row>
    <row r="17" spans="2:19" ht="15.75" thickBot="1" x14ac:dyDescent="0.3">
      <c r="B17" s="234" t="s">
        <v>324</v>
      </c>
      <c r="C17" s="137" t="s">
        <v>491</v>
      </c>
    </row>
    <row r="18" spans="2:19" ht="15.75" thickBot="1" x14ac:dyDescent="0.3"/>
    <row r="19" spans="2:19" ht="15.75" thickBot="1" x14ac:dyDescent="0.3">
      <c r="D19" s="586" t="s">
        <v>325</v>
      </c>
      <c r="E19" s="587"/>
      <c r="F19" s="587"/>
      <c r="G19" s="588"/>
      <c r="H19" s="586" t="s">
        <v>701</v>
      </c>
      <c r="I19" s="587"/>
      <c r="J19" s="587"/>
      <c r="K19" s="588"/>
      <c r="L19" s="586" t="s">
        <v>327</v>
      </c>
      <c r="M19" s="587"/>
      <c r="N19" s="587"/>
      <c r="O19" s="588"/>
      <c r="P19" s="586" t="s">
        <v>702</v>
      </c>
      <c r="Q19" s="587"/>
      <c r="R19" s="587"/>
      <c r="S19" s="588"/>
    </row>
    <row r="20" spans="2:19" ht="45" customHeight="1" thickBot="1" x14ac:dyDescent="0.3">
      <c r="B20" s="576" t="s">
        <v>329</v>
      </c>
      <c r="C20" s="646" t="s">
        <v>330</v>
      </c>
      <c r="D20" s="138"/>
      <c r="E20" s="139" t="s">
        <v>331</v>
      </c>
      <c r="F20" s="140" t="s">
        <v>332</v>
      </c>
      <c r="G20" s="141" t="s">
        <v>333</v>
      </c>
      <c r="H20" s="138"/>
      <c r="I20" s="139" t="s">
        <v>331</v>
      </c>
      <c r="J20" s="140" t="s">
        <v>332</v>
      </c>
      <c r="K20" s="141" t="s">
        <v>333</v>
      </c>
      <c r="L20" s="138"/>
      <c r="M20" s="139" t="s">
        <v>331</v>
      </c>
      <c r="N20" s="140" t="s">
        <v>332</v>
      </c>
      <c r="O20" s="141" t="s">
        <v>333</v>
      </c>
      <c r="P20" s="138"/>
      <c r="Q20" s="139" t="s">
        <v>331</v>
      </c>
      <c r="R20" s="140" t="s">
        <v>332</v>
      </c>
      <c r="S20" s="141" t="s">
        <v>333</v>
      </c>
    </row>
    <row r="21" spans="2:19" ht="40.5" customHeight="1" x14ac:dyDescent="0.25">
      <c r="B21" s="609"/>
      <c r="C21" s="647"/>
      <c r="D21" s="142" t="s">
        <v>334</v>
      </c>
      <c r="E21" s="275">
        <v>0</v>
      </c>
      <c r="F21" s="143"/>
      <c r="G21" s="276">
        <f>E21-F21</f>
        <v>0</v>
      </c>
      <c r="H21" s="144" t="s">
        <v>334</v>
      </c>
      <c r="I21" s="410">
        <f>('[2]Bénéficiaires des invest'!$C$15+'[2]Bénéficiaires des invest'!$C$25)</f>
        <v>213758</v>
      </c>
      <c r="J21" s="411">
        <f>('[2]Bénéficiaires des invest'!$H$15+'[2]Bénéficiaires des invest'!$H$25)</f>
        <v>23949</v>
      </c>
      <c r="K21" s="412">
        <f>I21-J21</f>
        <v>189809</v>
      </c>
      <c r="L21" s="142" t="s">
        <v>334</v>
      </c>
      <c r="M21" s="145"/>
      <c r="N21" s="146"/>
      <c r="O21" s="147"/>
      <c r="P21" s="142" t="s">
        <v>334</v>
      </c>
      <c r="Q21" s="145"/>
      <c r="R21" s="146"/>
      <c r="S21" s="147"/>
    </row>
    <row r="22" spans="2:19" ht="39.75" customHeight="1" x14ac:dyDescent="0.25">
      <c r="B22" s="609"/>
      <c r="C22" s="647"/>
      <c r="D22" s="148" t="s">
        <v>335</v>
      </c>
      <c r="E22" s="149">
        <v>0</v>
      </c>
      <c r="F22" s="149"/>
      <c r="G22" s="277">
        <f>E22-F22</f>
        <v>0</v>
      </c>
      <c r="H22" s="150" t="s">
        <v>335</v>
      </c>
      <c r="I22" s="151">
        <v>0.51</v>
      </c>
      <c r="J22" s="151">
        <v>0.51</v>
      </c>
      <c r="K22" s="152">
        <v>0.51</v>
      </c>
      <c r="L22" s="148" t="s">
        <v>335</v>
      </c>
      <c r="M22" s="151"/>
      <c r="N22" s="151"/>
      <c r="O22" s="152"/>
      <c r="P22" s="148" t="s">
        <v>335</v>
      </c>
      <c r="Q22" s="151"/>
      <c r="R22" s="151"/>
      <c r="S22" s="152"/>
    </row>
    <row r="23" spans="2:19" ht="37.5" customHeight="1" x14ac:dyDescent="0.25">
      <c r="B23" s="577"/>
      <c r="C23" s="648"/>
      <c r="D23" s="148" t="s">
        <v>336</v>
      </c>
      <c r="E23" s="149">
        <v>0</v>
      </c>
      <c r="F23" s="149"/>
      <c r="G23" s="277">
        <f t="shared" ref="G23" si="0">E23-F23</f>
        <v>0</v>
      </c>
      <c r="H23" s="150" t="s">
        <v>336</v>
      </c>
      <c r="I23" s="151">
        <v>0.49</v>
      </c>
      <c r="J23" s="151">
        <v>0.49</v>
      </c>
      <c r="K23" s="152">
        <v>0.49</v>
      </c>
      <c r="L23" s="148" t="s">
        <v>336</v>
      </c>
      <c r="M23" s="151"/>
      <c r="N23" s="151"/>
      <c r="O23" s="152"/>
      <c r="P23" s="148" t="s">
        <v>336</v>
      </c>
      <c r="Q23" s="151"/>
      <c r="R23" s="151"/>
      <c r="S23" s="152"/>
    </row>
    <row r="24" spans="2:19" ht="15.75" thickBot="1" x14ac:dyDescent="0.3">
      <c r="B24" s="153"/>
      <c r="C24" s="153"/>
      <c r="P24" s="136">
        <f ca="1">+P24:S26</f>
        <v>0</v>
      </c>
      <c r="Q24" s="154"/>
      <c r="R24" s="154"/>
      <c r="S24" s="154"/>
    </row>
    <row r="25" spans="2:19" ht="30" customHeight="1" thickBot="1" x14ac:dyDescent="0.3">
      <c r="B25" s="153"/>
      <c r="C25" s="153"/>
      <c r="D25" s="586" t="s">
        <v>325</v>
      </c>
      <c r="E25" s="587"/>
      <c r="F25" s="587"/>
      <c r="G25" s="588"/>
      <c r="H25" s="586" t="s">
        <v>326</v>
      </c>
      <c r="I25" s="587"/>
      <c r="J25" s="587"/>
      <c r="K25" s="588"/>
      <c r="L25" s="586" t="s">
        <v>327</v>
      </c>
      <c r="M25" s="587"/>
      <c r="N25" s="587"/>
      <c r="O25" s="588"/>
      <c r="P25" s="586" t="s">
        <v>328</v>
      </c>
      <c r="Q25" s="587"/>
      <c r="R25" s="587"/>
      <c r="S25" s="588"/>
    </row>
    <row r="26" spans="2:19" ht="47.25" customHeight="1" x14ac:dyDescent="0.25">
      <c r="B26" s="576" t="s">
        <v>337</v>
      </c>
      <c r="C26" s="576" t="s">
        <v>338</v>
      </c>
      <c r="D26" s="624" t="s">
        <v>339</v>
      </c>
      <c r="E26" s="625"/>
      <c r="F26" s="155" t="s">
        <v>340</v>
      </c>
      <c r="G26" s="156" t="s">
        <v>341</v>
      </c>
      <c r="H26" s="624" t="s">
        <v>339</v>
      </c>
      <c r="I26" s="625"/>
      <c r="J26" s="155" t="s">
        <v>340</v>
      </c>
      <c r="K26" s="156" t="s">
        <v>341</v>
      </c>
      <c r="L26" s="624" t="s">
        <v>339</v>
      </c>
      <c r="M26" s="625"/>
      <c r="N26" s="155" t="s">
        <v>340</v>
      </c>
      <c r="O26" s="156" t="s">
        <v>341</v>
      </c>
      <c r="P26" s="624" t="s">
        <v>339</v>
      </c>
      <c r="Q26" s="625"/>
      <c r="R26" s="155" t="s">
        <v>340</v>
      </c>
      <c r="S26" s="156" t="s">
        <v>341</v>
      </c>
    </row>
    <row r="27" spans="2:19" ht="51" customHeight="1" x14ac:dyDescent="0.25">
      <c r="B27" s="609"/>
      <c r="C27" s="609"/>
      <c r="D27" s="157" t="s">
        <v>334</v>
      </c>
      <c r="E27" s="158"/>
      <c r="F27" s="633"/>
      <c r="G27" s="635"/>
      <c r="H27" s="157" t="s">
        <v>334</v>
      </c>
      <c r="I27" s="159"/>
      <c r="J27" s="628"/>
      <c r="K27" s="630"/>
      <c r="L27" s="157" t="s">
        <v>334</v>
      </c>
      <c r="M27" s="159"/>
      <c r="N27" s="628"/>
      <c r="O27" s="630"/>
      <c r="P27" s="157" t="s">
        <v>334</v>
      </c>
      <c r="Q27" s="159"/>
      <c r="R27" s="628"/>
      <c r="S27" s="630"/>
    </row>
    <row r="28" spans="2:19" ht="51" customHeight="1" x14ac:dyDescent="0.25">
      <c r="B28" s="577"/>
      <c r="C28" s="577"/>
      <c r="D28" s="160" t="s">
        <v>342</v>
      </c>
      <c r="E28" s="161"/>
      <c r="F28" s="634"/>
      <c r="G28" s="636"/>
      <c r="H28" s="160" t="s">
        <v>342</v>
      </c>
      <c r="I28" s="162"/>
      <c r="J28" s="629"/>
      <c r="K28" s="631"/>
      <c r="L28" s="160" t="s">
        <v>342</v>
      </c>
      <c r="M28" s="162"/>
      <c r="N28" s="629"/>
      <c r="O28" s="631"/>
      <c r="P28" s="160" t="s">
        <v>342</v>
      </c>
      <c r="Q28" s="162"/>
      <c r="R28" s="629"/>
      <c r="S28" s="631"/>
    </row>
    <row r="29" spans="2:19" ht="33.75" customHeight="1" x14ac:dyDescent="0.25">
      <c r="B29" s="564" t="s">
        <v>343</v>
      </c>
      <c r="C29" s="578" t="s">
        <v>344</v>
      </c>
      <c r="D29" s="163" t="s">
        <v>345</v>
      </c>
      <c r="E29" s="164" t="s">
        <v>324</v>
      </c>
      <c r="F29" s="164" t="s">
        <v>346</v>
      </c>
      <c r="G29" s="165" t="s">
        <v>347</v>
      </c>
      <c r="H29" s="163" t="s">
        <v>345</v>
      </c>
      <c r="I29" s="164" t="s">
        <v>324</v>
      </c>
      <c r="J29" s="164" t="s">
        <v>346</v>
      </c>
      <c r="K29" s="165" t="s">
        <v>347</v>
      </c>
      <c r="L29" s="163" t="s">
        <v>345</v>
      </c>
      <c r="M29" s="164" t="s">
        <v>324</v>
      </c>
      <c r="N29" s="164" t="s">
        <v>346</v>
      </c>
      <c r="O29" s="165" t="s">
        <v>347</v>
      </c>
      <c r="P29" s="163" t="s">
        <v>345</v>
      </c>
      <c r="Q29" s="164" t="s">
        <v>324</v>
      </c>
      <c r="R29" s="164" t="s">
        <v>346</v>
      </c>
      <c r="S29" s="165" t="s">
        <v>347</v>
      </c>
    </row>
    <row r="30" spans="2:19" ht="30" customHeight="1" x14ac:dyDescent="0.25">
      <c r="B30" s="575"/>
      <c r="C30" s="579"/>
      <c r="D30" s="166"/>
      <c r="E30" s="167"/>
      <c r="F30" s="167"/>
      <c r="G30" s="168"/>
      <c r="H30" s="169"/>
      <c r="I30" s="170"/>
      <c r="J30" s="169"/>
      <c r="K30" s="171"/>
      <c r="L30" s="169"/>
      <c r="M30" s="170"/>
      <c r="N30" s="169"/>
      <c r="O30" s="171"/>
      <c r="P30" s="169"/>
      <c r="Q30" s="170"/>
      <c r="R30" s="169"/>
      <c r="S30" s="171"/>
    </row>
    <row r="31" spans="2:19" ht="36.75" hidden="1" customHeight="1" outlineLevel="1" x14ac:dyDescent="0.25">
      <c r="B31" s="575"/>
      <c r="C31" s="579"/>
      <c r="D31" s="163" t="s">
        <v>345</v>
      </c>
      <c r="E31" s="164" t="s">
        <v>324</v>
      </c>
      <c r="F31" s="164" t="s">
        <v>346</v>
      </c>
      <c r="G31" s="165" t="s">
        <v>347</v>
      </c>
      <c r="H31" s="163" t="s">
        <v>345</v>
      </c>
      <c r="I31" s="164" t="s">
        <v>324</v>
      </c>
      <c r="J31" s="164" t="s">
        <v>346</v>
      </c>
      <c r="K31" s="165" t="s">
        <v>347</v>
      </c>
      <c r="L31" s="163" t="s">
        <v>345</v>
      </c>
      <c r="M31" s="164" t="s">
        <v>324</v>
      </c>
      <c r="N31" s="164" t="s">
        <v>346</v>
      </c>
      <c r="O31" s="165" t="s">
        <v>347</v>
      </c>
      <c r="P31" s="163" t="s">
        <v>345</v>
      </c>
      <c r="Q31" s="164" t="s">
        <v>324</v>
      </c>
      <c r="R31" s="164" t="s">
        <v>346</v>
      </c>
      <c r="S31" s="165" t="s">
        <v>347</v>
      </c>
    </row>
    <row r="32" spans="2:19" ht="30" hidden="1" customHeight="1" outlineLevel="1" x14ac:dyDescent="0.25">
      <c r="B32" s="575"/>
      <c r="C32" s="579"/>
      <c r="D32" s="166"/>
      <c r="E32" s="167"/>
      <c r="F32" s="167"/>
      <c r="G32" s="168"/>
      <c r="H32" s="169"/>
      <c r="I32" s="170"/>
      <c r="J32" s="169"/>
      <c r="K32" s="171"/>
      <c r="L32" s="169"/>
      <c r="M32" s="170"/>
      <c r="N32" s="169"/>
      <c r="O32" s="171"/>
      <c r="P32" s="169"/>
      <c r="Q32" s="170"/>
      <c r="R32" s="169"/>
      <c r="S32" s="171"/>
    </row>
    <row r="33" spans="2:19" ht="36" hidden="1" customHeight="1" outlineLevel="1" x14ac:dyDescent="0.25">
      <c r="B33" s="575"/>
      <c r="C33" s="579"/>
      <c r="D33" s="163" t="s">
        <v>345</v>
      </c>
      <c r="E33" s="164" t="s">
        <v>324</v>
      </c>
      <c r="F33" s="164" t="s">
        <v>346</v>
      </c>
      <c r="G33" s="165" t="s">
        <v>347</v>
      </c>
      <c r="H33" s="163" t="s">
        <v>345</v>
      </c>
      <c r="I33" s="164" t="s">
        <v>324</v>
      </c>
      <c r="J33" s="164" t="s">
        <v>346</v>
      </c>
      <c r="K33" s="165" t="s">
        <v>347</v>
      </c>
      <c r="L33" s="163" t="s">
        <v>345</v>
      </c>
      <c r="M33" s="164" t="s">
        <v>324</v>
      </c>
      <c r="N33" s="164" t="s">
        <v>346</v>
      </c>
      <c r="O33" s="165" t="s">
        <v>347</v>
      </c>
      <c r="P33" s="163" t="s">
        <v>345</v>
      </c>
      <c r="Q33" s="164" t="s">
        <v>324</v>
      </c>
      <c r="R33" s="164" t="s">
        <v>346</v>
      </c>
      <c r="S33" s="165" t="s">
        <v>347</v>
      </c>
    </row>
    <row r="34" spans="2:19" ht="30" hidden="1" customHeight="1" outlineLevel="1" x14ac:dyDescent="0.25">
      <c r="B34" s="575"/>
      <c r="C34" s="579"/>
      <c r="D34" s="166"/>
      <c r="E34" s="167"/>
      <c r="F34" s="167"/>
      <c r="G34" s="168"/>
      <c r="H34" s="169"/>
      <c r="I34" s="170"/>
      <c r="J34" s="169"/>
      <c r="K34" s="171"/>
      <c r="L34" s="169"/>
      <c r="M34" s="170"/>
      <c r="N34" s="169"/>
      <c r="O34" s="171"/>
      <c r="P34" s="169"/>
      <c r="Q34" s="170"/>
      <c r="R34" s="169"/>
      <c r="S34" s="171"/>
    </row>
    <row r="35" spans="2:19" ht="39" hidden="1" customHeight="1" outlineLevel="1" x14ac:dyDescent="0.25">
      <c r="B35" s="575"/>
      <c r="C35" s="579"/>
      <c r="D35" s="163" t="s">
        <v>345</v>
      </c>
      <c r="E35" s="164" t="s">
        <v>324</v>
      </c>
      <c r="F35" s="164" t="s">
        <v>346</v>
      </c>
      <c r="G35" s="165" t="s">
        <v>347</v>
      </c>
      <c r="H35" s="163" t="s">
        <v>345</v>
      </c>
      <c r="I35" s="164" t="s">
        <v>324</v>
      </c>
      <c r="J35" s="164" t="s">
        <v>346</v>
      </c>
      <c r="K35" s="165" t="s">
        <v>347</v>
      </c>
      <c r="L35" s="163" t="s">
        <v>345</v>
      </c>
      <c r="M35" s="164" t="s">
        <v>324</v>
      </c>
      <c r="N35" s="164" t="s">
        <v>346</v>
      </c>
      <c r="O35" s="165" t="s">
        <v>347</v>
      </c>
      <c r="P35" s="163" t="s">
        <v>345</v>
      </c>
      <c r="Q35" s="164" t="s">
        <v>324</v>
      </c>
      <c r="R35" s="164" t="s">
        <v>346</v>
      </c>
      <c r="S35" s="165" t="s">
        <v>347</v>
      </c>
    </row>
    <row r="36" spans="2:19" ht="30" hidden="1" customHeight="1" outlineLevel="1" x14ac:dyDescent="0.25">
      <c r="B36" s="575"/>
      <c r="C36" s="579"/>
      <c r="D36" s="166"/>
      <c r="E36" s="167"/>
      <c r="F36" s="167"/>
      <c r="G36" s="168"/>
      <c r="H36" s="169"/>
      <c r="I36" s="170"/>
      <c r="J36" s="169"/>
      <c r="K36" s="171"/>
      <c r="L36" s="169"/>
      <c r="M36" s="170"/>
      <c r="N36" s="169"/>
      <c r="O36" s="171"/>
      <c r="P36" s="169"/>
      <c r="Q36" s="170"/>
      <c r="R36" s="169"/>
      <c r="S36" s="171"/>
    </row>
    <row r="37" spans="2:19" ht="36.75" hidden="1" customHeight="1" outlineLevel="1" x14ac:dyDescent="0.25">
      <c r="B37" s="575"/>
      <c r="C37" s="579"/>
      <c r="D37" s="163" t="s">
        <v>345</v>
      </c>
      <c r="E37" s="164" t="s">
        <v>324</v>
      </c>
      <c r="F37" s="164" t="s">
        <v>346</v>
      </c>
      <c r="G37" s="165" t="s">
        <v>347</v>
      </c>
      <c r="H37" s="163" t="s">
        <v>345</v>
      </c>
      <c r="I37" s="164" t="s">
        <v>324</v>
      </c>
      <c r="J37" s="164" t="s">
        <v>346</v>
      </c>
      <c r="K37" s="165" t="s">
        <v>347</v>
      </c>
      <c r="L37" s="163" t="s">
        <v>345</v>
      </c>
      <c r="M37" s="164" t="s">
        <v>324</v>
      </c>
      <c r="N37" s="164" t="s">
        <v>346</v>
      </c>
      <c r="O37" s="165" t="s">
        <v>347</v>
      </c>
      <c r="P37" s="163" t="s">
        <v>345</v>
      </c>
      <c r="Q37" s="164" t="s">
        <v>324</v>
      </c>
      <c r="R37" s="164" t="s">
        <v>346</v>
      </c>
      <c r="S37" s="165" t="s">
        <v>347</v>
      </c>
    </row>
    <row r="38" spans="2:19" ht="30" hidden="1" customHeight="1" outlineLevel="1" x14ac:dyDescent="0.25">
      <c r="B38" s="565"/>
      <c r="C38" s="580"/>
      <c r="D38" s="166"/>
      <c r="E38" s="167"/>
      <c r="F38" s="167"/>
      <c r="G38" s="168"/>
      <c r="H38" s="169"/>
      <c r="I38" s="170"/>
      <c r="J38" s="169"/>
      <c r="K38" s="171"/>
      <c r="L38" s="169"/>
      <c r="M38" s="170"/>
      <c r="N38" s="169"/>
      <c r="O38" s="171"/>
      <c r="P38" s="169"/>
      <c r="Q38" s="170"/>
      <c r="R38" s="169"/>
      <c r="S38" s="171"/>
    </row>
    <row r="39" spans="2:19" ht="30" customHeight="1" collapsed="1" x14ac:dyDescent="0.25">
      <c r="B39" s="564" t="s">
        <v>348</v>
      </c>
      <c r="C39" s="564" t="s">
        <v>349</v>
      </c>
      <c r="D39" s="164" t="s">
        <v>350</v>
      </c>
      <c r="E39" s="164" t="s">
        <v>351</v>
      </c>
      <c r="F39" s="140" t="s">
        <v>352</v>
      </c>
      <c r="G39" s="172"/>
      <c r="H39" s="164" t="s">
        <v>350</v>
      </c>
      <c r="I39" s="164" t="s">
        <v>351</v>
      </c>
      <c r="J39" s="140" t="s">
        <v>352</v>
      </c>
      <c r="K39" s="173"/>
      <c r="L39" s="164" t="s">
        <v>350</v>
      </c>
      <c r="M39" s="164" t="s">
        <v>351</v>
      </c>
      <c r="N39" s="140" t="s">
        <v>352</v>
      </c>
      <c r="O39" s="173"/>
      <c r="P39" s="164" t="s">
        <v>350</v>
      </c>
      <c r="Q39" s="164" t="s">
        <v>351</v>
      </c>
      <c r="R39" s="140" t="s">
        <v>352</v>
      </c>
      <c r="S39" s="173"/>
    </row>
    <row r="40" spans="2:19" ht="30" customHeight="1" x14ac:dyDescent="0.25">
      <c r="B40" s="575"/>
      <c r="C40" s="575"/>
      <c r="D40" s="643"/>
      <c r="E40" s="643"/>
      <c r="F40" s="140" t="s">
        <v>353</v>
      </c>
      <c r="G40" s="174"/>
      <c r="H40" s="641"/>
      <c r="I40" s="641"/>
      <c r="J40" s="140" t="s">
        <v>353</v>
      </c>
      <c r="K40" s="175"/>
      <c r="L40" s="641"/>
      <c r="M40" s="641"/>
      <c r="N40" s="140" t="s">
        <v>353</v>
      </c>
      <c r="O40" s="175"/>
      <c r="P40" s="641"/>
      <c r="Q40" s="641"/>
      <c r="R40" s="140" t="s">
        <v>353</v>
      </c>
      <c r="S40" s="175"/>
    </row>
    <row r="41" spans="2:19" ht="30" customHeight="1" x14ac:dyDescent="0.25">
      <c r="B41" s="575"/>
      <c r="C41" s="575"/>
      <c r="D41" s="644"/>
      <c r="E41" s="644"/>
      <c r="F41" s="140" t="s">
        <v>354</v>
      </c>
      <c r="G41" s="168"/>
      <c r="H41" s="642"/>
      <c r="I41" s="642"/>
      <c r="J41" s="140" t="s">
        <v>354</v>
      </c>
      <c r="K41" s="171"/>
      <c r="L41" s="642"/>
      <c r="M41" s="642"/>
      <c r="N41" s="140" t="s">
        <v>354</v>
      </c>
      <c r="O41" s="171"/>
      <c r="P41" s="642"/>
      <c r="Q41" s="642"/>
      <c r="R41" s="140" t="s">
        <v>354</v>
      </c>
      <c r="S41" s="171"/>
    </row>
    <row r="42" spans="2:19" ht="30" customHeight="1" outlineLevel="1" x14ac:dyDescent="0.25">
      <c r="B42" s="575"/>
      <c r="C42" s="575"/>
      <c r="D42" s="164" t="s">
        <v>350</v>
      </c>
      <c r="E42" s="164" t="s">
        <v>351</v>
      </c>
      <c r="F42" s="140" t="s">
        <v>352</v>
      </c>
      <c r="G42" s="172"/>
      <c r="H42" s="164" t="s">
        <v>350</v>
      </c>
      <c r="I42" s="164" t="s">
        <v>351</v>
      </c>
      <c r="J42" s="140" t="s">
        <v>352</v>
      </c>
      <c r="K42" s="173"/>
      <c r="L42" s="164" t="s">
        <v>350</v>
      </c>
      <c r="M42" s="164" t="s">
        <v>351</v>
      </c>
      <c r="N42" s="140" t="s">
        <v>352</v>
      </c>
      <c r="O42" s="173"/>
      <c r="P42" s="164" t="s">
        <v>350</v>
      </c>
      <c r="Q42" s="164" t="s">
        <v>351</v>
      </c>
      <c r="R42" s="140" t="s">
        <v>352</v>
      </c>
      <c r="S42" s="173"/>
    </row>
    <row r="43" spans="2:19" ht="30" customHeight="1" outlineLevel="1" x14ac:dyDescent="0.25">
      <c r="B43" s="575"/>
      <c r="C43" s="575"/>
      <c r="D43" s="643"/>
      <c r="E43" s="643"/>
      <c r="F43" s="140" t="s">
        <v>353</v>
      </c>
      <c r="G43" s="174"/>
      <c r="H43" s="641"/>
      <c r="I43" s="641"/>
      <c r="J43" s="140" t="s">
        <v>353</v>
      </c>
      <c r="K43" s="175"/>
      <c r="L43" s="641"/>
      <c r="M43" s="641"/>
      <c r="N43" s="140" t="s">
        <v>353</v>
      </c>
      <c r="O43" s="175"/>
      <c r="P43" s="641"/>
      <c r="Q43" s="641"/>
      <c r="R43" s="140" t="s">
        <v>353</v>
      </c>
      <c r="S43" s="175"/>
    </row>
    <row r="44" spans="2:19" ht="30" customHeight="1" outlineLevel="1" x14ac:dyDescent="0.25">
      <c r="B44" s="575"/>
      <c r="C44" s="575"/>
      <c r="D44" s="644"/>
      <c r="E44" s="644"/>
      <c r="F44" s="140" t="s">
        <v>354</v>
      </c>
      <c r="G44" s="168"/>
      <c r="H44" s="642"/>
      <c r="I44" s="642"/>
      <c r="J44" s="140" t="s">
        <v>354</v>
      </c>
      <c r="K44" s="171"/>
      <c r="L44" s="642"/>
      <c r="M44" s="642"/>
      <c r="N44" s="140" t="s">
        <v>354</v>
      </c>
      <c r="O44" s="171"/>
      <c r="P44" s="642"/>
      <c r="Q44" s="642"/>
      <c r="R44" s="140" t="s">
        <v>354</v>
      </c>
      <c r="S44" s="171"/>
    </row>
    <row r="45" spans="2:19" ht="30" customHeight="1" outlineLevel="1" x14ac:dyDescent="0.25">
      <c r="B45" s="575"/>
      <c r="C45" s="575"/>
      <c r="D45" s="164" t="s">
        <v>350</v>
      </c>
      <c r="E45" s="164" t="s">
        <v>351</v>
      </c>
      <c r="F45" s="140" t="s">
        <v>352</v>
      </c>
      <c r="G45" s="172"/>
      <c r="H45" s="164" t="s">
        <v>350</v>
      </c>
      <c r="I45" s="164" t="s">
        <v>351</v>
      </c>
      <c r="J45" s="140" t="s">
        <v>352</v>
      </c>
      <c r="K45" s="173"/>
      <c r="L45" s="164" t="s">
        <v>350</v>
      </c>
      <c r="M45" s="164" t="s">
        <v>351</v>
      </c>
      <c r="N45" s="140" t="s">
        <v>352</v>
      </c>
      <c r="O45" s="173"/>
      <c r="P45" s="164" t="s">
        <v>350</v>
      </c>
      <c r="Q45" s="164" t="s">
        <v>351</v>
      </c>
      <c r="R45" s="140" t="s">
        <v>352</v>
      </c>
      <c r="S45" s="173"/>
    </row>
    <row r="46" spans="2:19" ht="30" customHeight="1" outlineLevel="1" x14ac:dyDescent="0.25">
      <c r="B46" s="575"/>
      <c r="C46" s="575"/>
      <c r="D46" s="643"/>
      <c r="E46" s="643"/>
      <c r="F46" s="140" t="s">
        <v>353</v>
      </c>
      <c r="G46" s="174"/>
      <c r="H46" s="641"/>
      <c r="I46" s="641"/>
      <c r="J46" s="140" t="s">
        <v>353</v>
      </c>
      <c r="K46" s="175"/>
      <c r="L46" s="641"/>
      <c r="M46" s="641"/>
      <c r="N46" s="140" t="s">
        <v>353</v>
      </c>
      <c r="O46" s="175"/>
      <c r="P46" s="641"/>
      <c r="Q46" s="641"/>
      <c r="R46" s="140" t="s">
        <v>353</v>
      </c>
      <c r="S46" s="175"/>
    </row>
    <row r="47" spans="2:19" ht="30" customHeight="1" outlineLevel="1" x14ac:dyDescent="0.25">
      <c r="B47" s="575"/>
      <c r="C47" s="575"/>
      <c r="D47" s="644"/>
      <c r="E47" s="644"/>
      <c r="F47" s="140" t="s">
        <v>354</v>
      </c>
      <c r="G47" s="168"/>
      <c r="H47" s="642"/>
      <c r="I47" s="642"/>
      <c r="J47" s="140" t="s">
        <v>354</v>
      </c>
      <c r="K47" s="171"/>
      <c r="L47" s="642"/>
      <c r="M47" s="642"/>
      <c r="N47" s="140" t="s">
        <v>354</v>
      </c>
      <c r="O47" s="171"/>
      <c r="P47" s="642"/>
      <c r="Q47" s="642"/>
      <c r="R47" s="140" t="s">
        <v>354</v>
      </c>
      <c r="S47" s="171"/>
    </row>
    <row r="48" spans="2:19" ht="30" customHeight="1" outlineLevel="1" x14ac:dyDescent="0.25">
      <c r="B48" s="575"/>
      <c r="C48" s="575"/>
      <c r="D48" s="164" t="s">
        <v>350</v>
      </c>
      <c r="E48" s="164" t="s">
        <v>351</v>
      </c>
      <c r="F48" s="140" t="s">
        <v>352</v>
      </c>
      <c r="G48" s="172"/>
      <c r="H48" s="164" t="s">
        <v>350</v>
      </c>
      <c r="I48" s="164" t="s">
        <v>351</v>
      </c>
      <c r="J48" s="140" t="s">
        <v>352</v>
      </c>
      <c r="K48" s="173"/>
      <c r="L48" s="164" t="s">
        <v>350</v>
      </c>
      <c r="M48" s="164" t="s">
        <v>351</v>
      </c>
      <c r="N48" s="140" t="s">
        <v>352</v>
      </c>
      <c r="O48" s="173"/>
      <c r="P48" s="164" t="s">
        <v>350</v>
      </c>
      <c r="Q48" s="164" t="s">
        <v>351</v>
      </c>
      <c r="R48" s="140" t="s">
        <v>352</v>
      </c>
      <c r="S48" s="173"/>
    </row>
    <row r="49" spans="2:19" ht="30" customHeight="1" outlineLevel="1" x14ac:dyDescent="0.25">
      <c r="B49" s="575"/>
      <c r="C49" s="575"/>
      <c r="D49" s="643"/>
      <c r="E49" s="643"/>
      <c r="F49" s="140" t="s">
        <v>353</v>
      </c>
      <c r="G49" s="174"/>
      <c r="H49" s="641"/>
      <c r="I49" s="641"/>
      <c r="J49" s="140" t="s">
        <v>353</v>
      </c>
      <c r="K49" s="175"/>
      <c r="L49" s="641"/>
      <c r="M49" s="641"/>
      <c r="N49" s="140" t="s">
        <v>353</v>
      </c>
      <c r="O49" s="175"/>
      <c r="P49" s="641"/>
      <c r="Q49" s="641"/>
      <c r="R49" s="140" t="s">
        <v>353</v>
      </c>
      <c r="S49" s="175"/>
    </row>
    <row r="50" spans="2:19" ht="30" customHeight="1" outlineLevel="1" x14ac:dyDescent="0.25">
      <c r="B50" s="565"/>
      <c r="C50" s="565"/>
      <c r="D50" s="644"/>
      <c r="E50" s="644"/>
      <c r="F50" s="140" t="s">
        <v>354</v>
      </c>
      <c r="G50" s="168"/>
      <c r="H50" s="642"/>
      <c r="I50" s="642"/>
      <c r="J50" s="140" t="s">
        <v>354</v>
      </c>
      <c r="K50" s="171"/>
      <c r="L50" s="642"/>
      <c r="M50" s="642"/>
      <c r="N50" s="140" t="s">
        <v>354</v>
      </c>
      <c r="O50" s="171"/>
      <c r="P50" s="642"/>
      <c r="Q50" s="642"/>
      <c r="R50" s="140" t="s">
        <v>354</v>
      </c>
      <c r="S50" s="171"/>
    </row>
    <row r="51" spans="2:19" ht="30" customHeight="1" thickBot="1" x14ac:dyDescent="0.3">
      <c r="C51" s="176"/>
      <c r="D51" s="177"/>
    </row>
    <row r="52" spans="2:19" ht="30" customHeight="1" thickBot="1" x14ac:dyDescent="0.3">
      <c r="C52" s="278"/>
      <c r="D52" s="587" t="s">
        <v>325</v>
      </c>
      <c r="E52" s="587"/>
      <c r="F52" s="587"/>
      <c r="G52" s="588"/>
      <c r="H52" s="586" t="s">
        <v>326</v>
      </c>
      <c r="I52" s="587"/>
      <c r="J52" s="587"/>
      <c r="K52" s="588"/>
      <c r="L52" s="586" t="s">
        <v>327</v>
      </c>
      <c r="M52" s="587"/>
      <c r="N52" s="587"/>
      <c r="O52" s="588"/>
      <c r="P52" s="586" t="s">
        <v>328</v>
      </c>
      <c r="Q52" s="587"/>
      <c r="R52" s="587"/>
      <c r="S52" s="588"/>
    </row>
    <row r="53" spans="2:19" ht="30" customHeight="1" x14ac:dyDescent="0.25">
      <c r="B53" s="576" t="s">
        <v>355</v>
      </c>
      <c r="C53" s="576" t="s">
        <v>356</v>
      </c>
      <c r="D53" s="538" t="s">
        <v>357</v>
      </c>
      <c r="E53" s="598"/>
      <c r="F53" s="178" t="s">
        <v>324</v>
      </c>
      <c r="G53" s="179" t="s">
        <v>358</v>
      </c>
      <c r="H53" s="538" t="s">
        <v>357</v>
      </c>
      <c r="I53" s="598"/>
      <c r="J53" s="178" t="s">
        <v>324</v>
      </c>
      <c r="K53" s="179" t="s">
        <v>358</v>
      </c>
      <c r="L53" s="538" t="s">
        <v>357</v>
      </c>
      <c r="M53" s="598"/>
      <c r="N53" s="178" t="s">
        <v>324</v>
      </c>
      <c r="O53" s="179" t="s">
        <v>358</v>
      </c>
      <c r="P53" s="538" t="s">
        <v>357</v>
      </c>
      <c r="Q53" s="598"/>
      <c r="R53" s="178" t="s">
        <v>324</v>
      </c>
      <c r="S53" s="179" t="s">
        <v>358</v>
      </c>
    </row>
    <row r="54" spans="2:19" ht="45" customHeight="1" x14ac:dyDescent="0.25">
      <c r="B54" s="609"/>
      <c r="C54" s="609"/>
      <c r="D54" s="157" t="s">
        <v>334</v>
      </c>
      <c r="E54" s="158"/>
      <c r="F54" s="633"/>
      <c r="G54" s="635"/>
      <c r="H54" s="157" t="s">
        <v>334</v>
      </c>
      <c r="I54" s="159"/>
      <c r="J54" s="628"/>
      <c r="K54" s="630"/>
      <c r="L54" s="157" t="s">
        <v>334</v>
      </c>
      <c r="M54" s="159"/>
      <c r="N54" s="628"/>
      <c r="O54" s="630"/>
      <c r="P54" s="157" t="s">
        <v>334</v>
      </c>
      <c r="Q54" s="159"/>
      <c r="R54" s="628"/>
      <c r="S54" s="630"/>
    </row>
    <row r="55" spans="2:19" ht="45" customHeight="1" x14ac:dyDescent="0.25">
      <c r="B55" s="577"/>
      <c r="C55" s="577"/>
      <c r="D55" s="160" t="s">
        <v>342</v>
      </c>
      <c r="E55" s="161"/>
      <c r="F55" s="634"/>
      <c r="G55" s="636"/>
      <c r="H55" s="160" t="s">
        <v>342</v>
      </c>
      <c r="I55" s="162"/>
      <c r="J55" s="629"/>
      <c r="K55" s="631"/>
      <c r="L55" s="160" t="s">
        <v>342</v>
      </c>
      <c r="M55" s="162"/>
      <c r="N55" s="629"/>
      <c r="O55" s="631"/>
      <c r="P55" s="160" t="s">
        <v>342</v>
      </c>
      <c r="Q55" s="162"/>
      <c r="R55" s="629"/>
      <c r="S55" s="631"/>
    </row>
    <row r="56" spans="2:19" ht="30" customHeight="1" x14ac:dyDescent="0.25">
      <c r="B56" s="616" t="s">
        <v>706</v>
      </c>
      <c r="C56" s="616" t="s">
        <v>704</v>
      </c>
      <c r="D56" s="164" t="s">
        <v>359</v>
      </c>
      <c r="E56" s="180" t="s">
        <v>360</v>
      </c>
      <c r="F56" s="542" t="s">
        <v>361</v>
      </c>
      <c r="G56" s="608"/>
      <c r="H56" s="164" t="s">
        <v>359</v>
      </c>
      <c r="I56" s="180" t="s">
        <v>360</v>
      </c>
      <c r="J56" s="542" t="s">
        <v>361</v>
      </c>
      <c r="K56" s="608"/>
      <c r="L56" s="164" t="s">
        <v>359</v>
      </c>
      <c r="M56" s="180" t="s">
        <v>360</v>
      </c>
      <c r="N56" s="542" t="s">
        <v>361</v>
      </c>
      <c r="O56" s="608"/>
      <c r="P56" s="164" t="s">
        <v>359</v>
      </c>
      <c r="Q56" s="180" t="s">
        <v>360</v>
      </c>
      <c r="R56" s="542" t="s">
        <v>361</v>
      </c>
      <c r="S56" s="608"/>
    </row>
    <row r="57" spans="2:19" ht="30" customHeight="1" x14ac:dyDescent="0.25">
      <c r="B57" s="632"/>
      <c r="C57" s="617"/>
      <c r="D57" s="181">
        <v>0</v>
      </c>
      <c r="E57" s="182">
        <f>18/180</f>
        <v>0.1</v>
      </c>
      <c r="F57" s="637" t="s">
        <v>459</v>
      </c>
      <c r="G57" s="638"/>
      <c r="H57" s="183">
        <v>400</v>
      </c>
      <c r="I57" s="280">
        <v>0.1</v>
      </c>
      <c r="J57" s="639" t="s">
        <v>459</v>
      </c>
      <c r="K57" s="640"/>
      <c r="L57" s="183"/>
      <c r="M57" s="184"/>
      <c r="N57" s="639"/>
      <c r="O57" s="640"/>
      <c r="P57" s="183"/>
      <c r="Q57" s="184"/>
      <c r="R57" s="639"/>
      <c r="S57" s="640"/>
    </row>
    <row r="58" spans="2:19" ht="30" customHeight="1" x14ac:dyDescent="0.25">
      <c r="B58" s="632"/>
      <c r="C58" s="616" t="s">
        <v>705</v>
      </c>
      <c r="D58" s="185" t="s">
        <v>361</v>
      </c>
      <c r="E58" s="186" t="s">
        <v>346</v>
      </c>
      <c r="F58" s="164" t="s">
        <v>324</v>
      </c>
      <c r="G58" s="187" t="s">
        <v>358</v>
      </c>
      <c r="H58" s="185" t="s">
        <v>361</v>
      </c>
      <c r="I58" s="186" t="s">
        <v>346</v>
      </c>
      <c r="J58" s="164" t="s">
        <v>324</v>
      </c>
      <c r="K58" s="187" t="s">
        <v>358</v>
      </c>
      <c r="L58" s="185" t="s">
        <v>361</v>
      </c>
      <c r="M58" s="186" t="s">
        <v>346</v>
      </c>
      <c r="N58" s="164" t="s">
        <v>324</v>
      </c>
      <c r="O58" s="187" t="s">
        <v>358</v>
      </c>
      <c r="P58" s="185" t="s">
        <v>361</v>
      </c>
      <c r="Q58" s="186" t="s">
        <v>346</v>
      </c>
      <c r="R58" s="164" t="s">
        <v>324</v>
      </c>
      <c r="S58" s="187" t="s">
        <v>358</v>
      </c>
    </row>
    <row r="59" spans="2:19" ht="59.1" customHeight="1" x14ac:dyDescent="0.25">
      <c r="B59" s="617"/>
      <c r="C59" s="627"/>
      <c r="D59" s="188" t="s">
        <v>464</v>
      </c>
      <c r="E59" s="189" t="s">
        <v>486</v>
      </c>
      <c r="F59" s="167" t="s">
        <v>471</v>
      </c>
      <c r="G59" s="190" t="s">
        <v>510</v>
      </c>
      <c r="H59" s="191" t="s">
        <v>464</v>
      </c>
      <c r="I59" s="192" t="s">
        <v>486</v>
      </c>
      <c r="J59" s="169" t="s">
        <v>471</v>
      </c>
      <c r="K59" s="193" t="s">
        <v>494</v>
      </c>
      <c r="L59" s="191"/>
      <c r="M59" s="192"/>
      <c r="N59" s="169"/>
      <c r="O59" s="193"/>
      <c r="P59" s="191"/>
      <c r="Q59" s="192"/>
      <c r="R59" s="169"/>
      <c r="S59" s="193"/>
    </row>
    <row r="60" spans="2:19" ht="30" customHeight="1" thickBot="1" x14ac:dyDescent="0.3">
      <c r="B60" s="153"/>
      <c r="C60" s="194"/>
      <c r="D60" s="177"/>
    </row>
    <row r="61" spans="2:19" ht="30" customHeight="1" thickBot="1" x14ac:dyDescent="0.3">
      <c r="B61" s="153"/>
      <c r="C61" s="153"/>
      <c r="D61" s="586" t="s">
        <v>325</v>
      </c>
      <c r="E61" s="587"/>
      <c r="F61" s="587"/>
      <c r="G61" s="587"/>
      <c r="H61" s="586" t="s">
        <v>326</v>
      </c>
      <c r="I61" s="587"/>
      <c r="J61" s="587"/>
      <c r="K61" s="588"/>
      <c r="L61" s="587" t="s">
        <v>327</v>
      </c>
      <c r="M61" s="587"/>
      <c r="N61" s="587"/>
      <c r="O61" s="587"/>
      <c r="P61" s="586" t="s">
        <v>328</v>
      </c>
      <c r="Q61" s="587"/>
      <c r="R61" s="587"/>
      <c r="S61" s="588"/>
    </row>
    <row r="62" spans="2:19" ht="30" customHeight="1" x14ac:dyDescent="0.25">
      <c r="B62" s="576" t="s">
        <v>707</v>
      </c>
      <c r="C62" s="576" t="s">
        <v>708</v>
      </c>
      <c r="D62" s="624" t="s">
        <v>711</v>
      </c>
      <c r="E62" s="625"/>
      <c r="F62" s="538" t="s">
        <v>324</v>
      </c>
      <c r="G62" s="568"/>
      <c r="H62" s="626" t="s">
        <v>362</v>
      </c>
      <c r="I62" s="625"/>
      <c r="J62" s="538" t="s">
        <v>324</v>
      </c>
      <c r="K62" s="539"/>
      <c r="L62" s="626" t="s">
        <v>362</v>
      </c>
      <c r="M62" s="625"/>
      <c r="N62" s="538" t="s">
        <v>324</v>
      </c>
      <c r="O62" s="539"/>
      <c r="P62" s="626" t="s">
        <v>362</v>
      </c>
      <c r="Q62" s="625"/>
      <c r="R62" s="538" t="s">
        <v>324</v>
      </c>
      <c r="S62" s="539"/>
    </row>
    <row r="63" spans="2:19" ht="60" customHeight="1" x14ac:dyDescent="0.25">
      <c r="B63" s="577"/>
      <c r="C63" s="577"/>
      <c r="D63" s="620">
        <v>0</v>
      </c>
      <c r="E63" s="621"/>
      <c r="F63" s="589"/>
      <c r="G63" s="622"/>
      <c r="H63" s="623">
        <v>0.3</v>
      </c>
      <c r="I63" s="615"/>
      <c r="J63" s="606"/>
      <c r="K63" s="607"/>
      <c r="L63" s="614"/>
      <c r="M63" s="615"/>
      <c r="N63" s="606"/>
      <c r="O63" s="607"/>
      <c r="P63" s="614"/>
      <c r="Q63" s="615"/>
      <c r="R63" s="606"/>
      <c r="S63" s="607"/>
    </row>
    <row r="64" spans="2:19" ht="45" customHeight="1" x14ac:dyDescent="0.25">
      <c r="B64" s="564" t="s">
        <v>709</v>
      </c>
      <c r="C64" s="616" t="s">
        <v>710</v>
      </c>
      <c r="D64" s="164" t="s">
        <v>363</v>
      </c>
      <c r="E64" s="164" t="s">
        <v>364</v>
      </c>
      <c r="F64" s="542" t="s">
        <v>365</v>
      </c>
      <c r="G64" s="608"/>
      <c r="H64" s="195" t="s">
        <v>363</v>
      </c>
      <c r="I64" s="164" t="s">
        <v>364</v>
      </c>
      <c r="J64" s="618" t="s">
        <v>365</v>
      </c>
      <c r="K64" s="608"/>
      <c r="L64" s="195" t="s">
        <v>363</v>
      </c>
      <c r="M64" s="164" t="s">
        <v>364</v>
      </c>
      <c r="N64" s="618" t="s">
        <v>365</v>
      </c>
      <c r="O64" s="608"/>
      <c r="P64" s="195" t="s">
        <v>363</v>
      </c>
      <c r="Q64" s="164" t="s">
        <v>364</v>
      </c>
      <c r="R64" s="618" t="s">
        <v>365</v>
      </c>
      <c r="S64" s="608"/>
    </row>
    <row r="65" spans="2:19" ht="27" customHeight="1" x14ac:dyDescent="0.25">
      <c r="B65" s="565"/>
      <c r="C65" s="617"/>
      <c r="D65" s="281">
        <v>0</v>
      </c>
      <c r="E65" s="182">
        <v>0</v>
      </c>
      <c r="F65" s="619" t="s">
        <v>522</v>
      </c>
      <c r="G65" s="619"/>
      <c r="H65" s="183">
        <v>3000</v>
      </c>
      <c r="I65" s="184">
        <v>0.5</v>
      </c>
      <c r="J65" s="612" t="s">
        <v>503</v>
      </c>
      <c r="K65" s="613"/>
      <c r="L65" s="183"/>
      <c r="M65" s="184"/>
      <c r="N65" s="612"/>
      <c r="O65" s="613"/>
      <c r="P65" s="183"/>
      <c r="Q65" s="184"/>
      <c r="R65" s="612"/>
      <c r="S65" s="613"/>
    </row>
    <row r="66" spans="2:19" ht="33.75" customHeight="1" thickBot="1" x14ac:dyDescent="0.3">
      <c r="B66" s="153"/>
      <c r="C66" s="153"/>
    </row>
    <row r="67" spans="2:19" ht="37.5" customHeight="1" thickBot="1" x14ac:dyDescent="0.3">
      <c r="B67" s="153"/>
      <c r="C67" s="153"/>
      <c r="D67" s="586" t="s">
        <v>325</v>
      </c>
      <c r="E67" s="587"/>
      <c r="F67" s="587"/>
      <c r="G67" s="588"/>
      <c r="H67" s="587" t="s">
        <v>326</v>
      </c>
      <c r="I67" s="587"/>
      <c r="J67" s="587"/>
      <c r="K67" s="588"/>
      <c r="L67" s="587" t="s">
        <v>327</v>
      </c>
      <c r="M67" s="587"/>
      <c r="N67" s="587"/>
      <c r="O67" s="587"/>
      <c r="P67" s="587" t="s">
        <v>326</v>
      </c>
      <c r="Q67" s="587"/>
      <c r="R67" s="587"/>
      <c r="S67" s="588"/>
    </row>
    <row r="68" spans="2:19" ht="37.5" customHeight="1" x14ac:dyDescent="0.25">
      <c r="B68" s="576" t="s">
        <v>714</v>
      </c>
      <c r="C68" s="576" t="s">
        <v>712</v>
      </c>
      <c r="D68" s="196" t="s">
        <v>366</v>
      </c>
      <c r="E68" s="178" t="s">
        <v>367</v>
      </c>
      <c r="F68" s="538" t="s">
        <v>368</v>
      </c>
      <c r="G68" s="539"/>
      <c r="H68" s="196" t="s">
        <v>366</v>
      </c>
      <c r="I68" s="178" t="s">
        <v>367</v>
      </c>
      <c r="J68" s="538" t="s">
        <v>368</v>
      </c>
      <c r="K68" s="539"/>
      <c r="L68" s="196" t="s">
        <v>366</v>
      </c>
      <c r="M68" s="178" t="s">
        <v>367</v>
      </c>
      <c r="N68" s="538" t="s">
        <v>368</v>
      </c>
      <c r="O68" s="539"/>
      <c r="P68" s="196" t="s">
        <v>366</v>
      </c>
      <c r="Q68" s="178" t="s">
        <v>367</v>
      </c>
      <c r="R68" s="538" t="s">
        <v>368</v>
      </c>
      <c r="S68" s="539"/>
    </row>
    <row r="69" spans="2:19" ht="44.25" customHeight="1" x14ac:dyDescent="0.25">
      <c r="B69" s="609"/>
      <c r="C69" s="577"/>
      <c r="D69" s="197"/>
      <c r="E69" s="198"/>
      <c r="F69" s="610"/>
      <c r="G69" s="611"/>
      <c r="H69" s="199"/>
      <c r="I69" s="200"/>
      <c r="J69" s="540"/>
      <c r="K69" s="541"/>
      <c r="L69" s="199"/>
      <c r="M69" s="200"/>
      <c r="N69" s="540"/>
      <c r="O69" s="541"/>
      <c r="P69" s="199"/>
      <c r="Q69" s="200"/>
      <c r="R69" s="540"/>
      <c r="S69" s="541"/>
    </row>
    <row r="70" spans="2:19" ht="36.75" customHeight="1" x14ac:dyDescent="0.25">
      <c r="B70" s="609"/>
      <c r="C70" s="576" t="s">
        <v>713</v>
      </c>
      <c r="D70" s="164" t="s">
        <v>324</v>
      </c>
      <c r="E70" s="163" t="s">
        <v>369</v>
      </c>
      <c r="F70" s="542" t="s">
        <v>370</v>
      </c>
      <c r="G70" s="608"/>
      <c r="H70" s="164" t="s">
        <v>324</v>
      </c>
      <c r="I70" s="163" t="s">
        <v>369</v>
      </c>
      <c r="J70" s="542" t="s">
        <v>370</v>
      </c>
      <c r="K70" s="608"/>
      <c r="L70" s="164" t="s">
        <v>324</v>
      </c>
      <c r="M70" s="163" t="s">
        <v>369</v>
      </c>
      <c r="N70" s="542" t="s">
        <v>370</v>
      </c>
      <c r="O70" s="608"/>
      <c r="P70" s="164" t="s">
        <v>324</v>
      </c>
      <c r="Q70" s="163" t="s">
        <v>369</v>
      </c>
      <c r="R70" s="542" t="s">
        <v>370</v>
      </c>
      <c r="S70" s="608"/>
    </row>
    <row r="71" spans="2:19" ht="30" customHeight="1" x14ac:dyDescent="0.25">
      <c r="B71" s="609"/>
      <c r="C71" s="609"/>
      <c r="D71" s="167" t="s">
        <v>436</v>
      </c>
      <c r="E71" s="198" t="s">
        <v>703</v>
      </c>
      <c r="F71" s="589" t="s">
        <v>524</v>
      </c>
      <c r="G71" s="590"/>
      <c r="H71" s="169" t="s">
        <v>436</v>
      </c>
      <c r="I71" s="200" t="s">
        <v>703</v>
      </c>
      <c r="J71" s="606" t="s">
        <v>505</v>
      </c>
      <c r="K71" s="607"/>
      <c r="L71" s="169"/>
      <c r="M71" s="200"/>
      <c r="N71" s="606"/>
      <c r="O71" s="607"/>
      <c r="P71" s="169"/>
      <c r="Q71" s="200"/>
      <c r="R71" s="606"/>
      <c r="S71" s="607"/>
    </row>
    <row r="72" spans="2:19" ht="30" customHeight="1" outlineLevel="1" x14ac:dyDescent="0.25">
      <c r="B72" s="609"/>
      <c r="C72" s="609"/>
      <c r="D72" s="167" t="s">
        <v>471</v>
      </c>
      <c r="E72" s="198" t="s">
        <v>703</v>
      </c>
      <c r="F72" s="589" t="s">
        <v>524</v>
      </c>
      <c r="G72" s="590"/>
      <c r="H72" s="169" t="s">
        <v>471</v>
      </c>
      <c r="I72" s="200" t="s">
        <v>703</v>
      </c>
      <c r="J72" s="606" t="s">
        <v>505</v>
      </c>
      <c r="K72" s="607"/>
      <c r="L72" s="169"/>
      <c r="M72" s="200"/>
      <c r="N72" s="606"/>
      <c r="O72" s="607"/>
      <c r="P72" s="169"/>
      <c r="Q72" s="200"/>
      <c r="R72" s="606"/>
      <c r="S72" s="607"/>
    </row>
    <row r="73" spans="2:19" ht="30" customHeight="1" outlineLevel="1" x14ac:dyDescent="0.25">
      <c r="B73" s="609"/>
      <c r="C73" s="609"/>
      <c r="D73" s="167" t="s">
        <v>488</v>
      </c>
      <c r="E73" s="198" t="s">
        <v>703</v>
      </c>
      <c r="F73" s="589" t="s">
        <v>524</v>
      </c>
      <c r="G73" s="590"/>
      <c r="H73" s="169" t="s">
        <v>488</v>
      </c>
      <c r="I73" s="200" t="s">
        <v>703</v>
      </c>
      <c r="J73" s="606" t="s">
        <v>505</v>
      </c>
      <c r="K73" s="607"/>
      <c r="L73" s="169"/>
      <c r="M73" s="200"/>
      <c r="N73" s="606"/>
      <c r="O73" s="607"/>
      <c r="P73" s="169"/>
      <c r="Q73" s="200"/>
      <c r="R73" s="606"/>
      <c r="S73" s="607"/>
    </row>
    <row r="74" spans="2:19" ht="30" customHeight="1" outlineLevel="1" x14ac:dyDescent="0.25">
      <c r="B74" s="609"/>
      <c r="C74" s="609"/>
      <c r="D74" s="167"/>
      <c r="E74" s="198"/>
      <c r="F74" s="589"/>
      <c r="G74" s="590"/>
      <c r="H74" s="169"/>
      <c r="I74" s="200"/>
      <c r="J74" s="606"/>
      <c r="K74" s="607"/>
      <c r="L74" s="169"/>
      <c r="M74" s="200"/>
      <c r="N74" s="606"/>
      <c r="O74" s="607"/>
      <c r="P74" s="169"/>
      <c r="Q74" s="200"/>
      <c r="R74" s="606"/>
      <c r="S74" s="607"/>
    </row>
    <row r="75" spans="2:19" ht="30" customHeight="1" outlineLevel="1" x14ac:dyDescent="0.25">
      <c r="B75" s="609"/>
      <c r="C75" s="609"/>
      <c r="D75" s="167"/>
      <c r="E75" s="198"/>
      <c r="F75" s="589"/>
      <c r="G75" s="590"/>
      <c r="H75" s="169"/>
      <c r="I75" s="200"/>
      <c r="J75" s="606"/>
      <c r="K75" s="607"/>
      <c r="L75" s="169"/>
      <c r="M75" s="200"/>
      <c r="N75" s="606"/>
      <c r="O75" s="607"/>
      <c r="P75" s="169"/>
      <c r="Q75" s="200"/>
      <c r="R75" s="606"/>
      <c r="S75" s="607"/>
    </row>
    <row r="76" spans="2:19" ht="30" customHeight="1" outlineLevel="1" x14ac:dyDescent="0.25">
      <c r="B76" s="577"/>
      <c r="C76" s="577"/>
      <c r="D76" s="167"/>
      <c r="E76" s="198"/>
      <c r="F76" s="589"/>
      <c r="G76" s="590"/>
      <c r="H76" s="169"/>
      <c r="I76" s="200"/>
      <c r="J76" s="606"/>
      <c r="K76" s="607"/>
      <c r="L76" s="169"/>
      <c r="M76" s="200"/>
      <c r="N76" s="606"/>
      <c r="O76" s="607"/>
      <c r="P76" s="169"/>
      <c r="Q76" s="200"/>
      <c r="R76" s="606"/>
      <c r="S76" s="607"/>
    </row>
    <row r="77" spans="2:19" ht="35.25" customHeight="1" x14ac:dyDescent="0.25">
      <c r="B77" s="564" t="s">
        <v>716</v>
      </c>
      <c r="C77" s="605" t="s">
        <v>715</v>
      </c>
      <c r="D77" s="180" t="s">
        <v>371</v>
      </c>
      <c r="E77" s="542" t="s">
        <v>361</v>
      </c>
      <c r="F77" s="543"/>
      <c r="G77" s="165" t="s">
        <v>324</v>
      </c>
      <c r="H77" s="180" t="s">
        <v>371</v>
      </c>
      <c r="I77" s="542" t="s">
        <v>361</v>
      </c>
      <c r="J77" s="543"/>
      <c r="K77" s="165" t="s">
        <v>324</v>
      </c>
      <c r="L77" s="180" t="s">
        <v>371</v>
      </c>
      <c r="M77" s="542" t="s">
        <v>361</v>
      </c>
      <c r="N77" s="543"/>
      <c r="O77" s="165" t="s">
        <v>324</v>
      </c>
      <c r="P77" s="180" t="s">
        <v>371</v>
      </c>
      <c r="Q77" s="542" t="s">
        <v>361</v>
      </c>
      <c r="R77" s="543"/>
      <c r="S77" s="165" t="s">
        <v>324</v>
      </c>
    </row>
    <row r="78" spans="2:19" ht="35.25" customHeight="1" x14ac:dyDescent="0.25">
      <c r="B78" s="575"/>
      <c r="C78" s="605"/>
      <c r="D78" s="201">
        <v>0</v>
      </c>
      <c r="E78" s="600" t="s">
        <v>454</v>
      </c>
      <c r="F78" s="601"/>
      <c r="G78" s="202" t="s">
        <v>488</v>
      </c>
      <c r="H78" s="203">
        <v>40</v>
      </c>
      <c r="I78" s="602" t="s">
        <v>454</v>
      </c>
      <c r="J78" s="603"/>
      <c r="K78" s="204" t="s">
        <v>488</v>
      </c>
      <c r="L78" s="203"/>
      <c r="M78" s="602"/>
      <c r="N78" s="603"/>
      <c r="O78" s="204"/>
      <c r="P78" s="203"/>
      <c r="Q78" s="602"/>
      <c r="R78" s="603"/>
      <c r="S78" s="204"/>
    </row>
    <row r="79" spans="2:19" ht="35.25" customHeight="1" outlineLevel="1" x14ac:dyDescent="0.25">
      <c r="B79" s="575"/>
      <c r="C79" s="605"/>
      <c r="D79" s="201">
        <v>0</v>
      </c>
      <c r="E79" s="600" t="s">
        <v>454</v>
      </c>
      <c r="F79" s="601"/>
      <c r="G79" s="202" t="s">
        <v>436</v>
      </c>
      <c r="H79" s="279">
        <v>60</v>
      </c>
      <c r="I79" s="602" t="s">
        <v>454</v>
      </c>
      <c r="J79" s="603"/>
      <c r="K79" s="204" t="s">
        <v>436</v>
      </c>
      <c r="L79" s="203"/>
      <c r="M79" s="602"/>
      <c r="N79" s="603"/>
      <c r="O79" s="204"/>
      <c r="P79" s="203"/>
      <c r="Q79" s="602"/>
      <c r="R79" s="603"/>
      <c r="S79" s="204"/>
    </row>
    <row r="80" spans="2:19" ht="35.25" customHeight="1" outlineLevel="1" x14ac:dyDescent="0.25">
      <c r="B80" s="575"/>
      <c r="C80" s="605"/>
      <c r="D80" s="201"/>
      <c r="E80" s="600"/>
      <c r="F80" s="601"/>
      <c r="G80" s="202"/>
      <c r="H80" s="203"/>
      <c r="I80" s="602"/>
      <c r="J80" s="603"/>
      <c r="K80" s="204"/>
      <c r="L80" s="203"/>
      <c r="M80" s="602"/>
      <c r="N80" s="603"/>
      <c r="O80" s="204"/>
      <c r="P80" s="203"/>
      <c r="Q80" s="602"/>
      <c r="R80" s="603"/>
      <c r="S80" s="204"/>
    </row>
    <row r="81" spans="2:19" ht="35.25" customHeight="1" outlineLevel="1" x14ac:dyDescent="0.25">
      <c r="B81" s="575"/>
      <c r="C81" s="605"/>
      <c r="D81" s="201"/>
      <c r="E81" s="600"/>
      <c r="F81" s="601"/>
      <c r="G81" s="202"/>
      <c r="H81" s="203"/>
      <c r="I81" s="602"/>
      <c r="J81" s="603"/>
      <c r="K81" s="204"/>
      <c r="L81" s="203"/>
      <c r="M81" s="602"/>
      <c r="N81" s="603"/>
      <c r="O81" s="204"/>
      <c r="P81" s="203"/>
      <c r="Q81" s="602"/>
      <c r="R81" s="603"/>
      <c r="S81" s="204"/>
    </row>
    <row r="82" spans="2:19" ht="35.25" customHeight="1" outlineLevel="1" x14ac:dyDescent="0.25">
      <c r="B82" s="575"/>
      <c r="C82" s="605"/>
      <c r="D82" s="201"/>
      <c r="E82" s="600"/>
      <c r="F82" s="601"/>
      <c r="G82" s="202"/>
      <c r="H82" s="203"/>
      <c r="I82" s="602"/>
      <c r="J82" s="603"/>
      <c r="K82" s="204"/>
      <c r="L82" s="203"/>
      <c r="M82" s="602"/>
      <c r="N82" s="603"/>
      <c r="O82" s="204"/>
      <c r="P82" s="203"/>
      <c r="Q82" s="602"/>
      <c r="R82" s="603"/>
      <c r="S82" s="204"/>
    </row>
    <row r="83" spans="2:19" ht="33" customHeight="1" outlineLevel="1" x14ac:dyDescent="0.25">
      <c r="B83" s="565"/>
      <c r="C83" s="605"/>
      <c r="D83" s="201"/>
      <c r="E83" s="600"/>
      <c r="F83" s="601"/>
      <c r="G83" s="202"/>
      <c r="H83" s="203"/>
      <c r="I83" s="602"/>
      <c r="J83" s="603"/>
      <c r="K83" s="204"/>
      <c r="L83" s="203"/>
      <c r="M83" s="602"/>
      <c r="N83" s="603"/>
      <c r="O83" s="204"/>
      <c r="P83" s="203"/>
      <c r="Q83" s="602"/>
      <c r="R83" s="603"/>
      <c r="S83" s="204"/>
    </row>
    <row r="84" spans="2:19" ht="31.5" customHeight="1" thickBot="1" x14ac:dyDescent="0.3">
      <c r="B84" s="153"/>
      <c r="C84" s="205"/>
      <c r="D84" s="177"/>
    </row>
    <row r="85" spans="2:19" ht="30.75" customHeight="1" thickBot="1" x14ac:dyDescent="0.3">
      <c r="B85" s="153"/>
      <c r="C85" s="153"/>
      <c r="D85" s="586" t="s">
        <v>325</v>
      </c>
      <c r="E85" s="587"/>
      <c r="F85" s="587"/>
      <c r="G85" s="588"/>
      <c r="H85" s="546" t="s">
        <v>325</v>
      </c>
      <c r="I85" s="547"/>
      <c r="J85" s="547"/>
      <c r="K85" s="548"/>
      <c r="L85" s="587" t="s">
        <v>327</v>
      </c>
      <c r="M85" s="587"/>
      <c r="N85" s="587"/>
      <c r="O85" s="587"/>
      <c r="P85" s="587" t="s">
        <v>326</v>
      </c>
      <c r="Q85" s="587"/>
      <c r="R85" s="587"/>
      <c r="S85" s="588"/>
    </row>
    <row r="86" spans="2:19" ht="30.75" customHeight="1" x14ac:dyDescent="0.25">
      <c r="B86" s="576" t="s">
        <v>372</v>
      </c>
      <c r="C86" s="576" t="s">
        <v>373</v>
      </c>
      <c r="D86" s="538" t="s">
        <v>374</v>
      </c>
      <c r="E86" s="598"/>
      <c r="F86" s="178" t="s">
        <v>324</v>
      </c>
      <c r="G86" s="206" t="s">
        <v>361</v>
      </c>
      <c r="H86" s="599" t="s">
        <v>374</v>
      </c>
      <c r="I86" s="598"/>
      <c r="J86" s="178" t="s">
        <v>324</v>
      </c>
      <c r="K86" s="206" t="s">
        <v>361</v>
      </c>
      <c r="L86" s="599" t="s">
        <v>374</v>
      </c>
      <c r="M86" s="598"/>
      <c r="N86" s="178" t="s">
        <v>324</v>
      </c>
      <c r="O86" s="206" t="s">
        <v>361</v>
      </c>
      <c r="P86" s="599" t="s">
        <v>374</v>
      </c>
      <c r="Q86" s="598"/>
      <c r="R86" s="178" t="s">
        <v>324</v>
      </c>
      <c r="S86" s="206" t="s">
        <v>361</v>
      </c>
    </row>
    <row r="87" spans="2:19" ht="29.25" customHeight="1" x14ac:dyDescent="0.25">
      <c r="B87" s="577"/>
      <c r="C87" s="577"/>
      <c r="D87" s="589"/>
      <c r="E87" s="604"/>
      <c r="F87" s="197"/>
      <c r="G87" s="207"/>
      <c r="H87" s="208"/>
      <c r="I87" s="209"/>
      <c r="J87" s="199"/>
      <c r="K87" s="210"/>
      <c r="L87" s="208"/>
      <c r="M87" s="209"/>
      <c r="N87" s="199"/>
      <c r="O87" s="210"/>
      <c r="P87" s="208"/>
      <c r="Q87" s="209"/>
      <c r="R87" s="199"/>
      <c r="S87" s="210"/>
    </row>
    <row r="88" spans="2:19" ht="45" customHeight="1" x14ac:dyDescent="0.25">
      <c r="B88" s="597" t="s">
        <v>375</v>
      </c>
      <c r="C88" s="564" t="s">
        <v>376</v>
      </c>
      <c r="D88" s="164" t="s">
        <v>377</v>
      </c>
      <c r="E88" s="164" t="s">
        <v>378</v>
      </c>
      <c r="F88" s="180" t="s">
        <v>379</v>
      </c>
      <c r="G88" s="165" t="s">
        <v>380</v>
      </c>
      <c r="H88" s="164" t="s">
        <v>377</v>
      </c>
      <c r="I88" s="164" t="s">
        <v>378</v>
      </c>
      <c r="J88" s="180" t="s">
        <v>379</v>
      </c>
      <c r="K88" s="165" t="s">
        <v>380</v>
      </c>
      <c r="L88" s="164" t="s">
        <v>377</v>
      </c>
      <c r="M88" s="164" t="s">
        <v>378</v>
      </c>
      <c r="N88" s="180" t="s">
        <v>379</v>
      </c>
      <c r="O88" s="165" t="s">
        <v>380</v>
      </c>
      <c r="P88" s="164" t="s">
        <v>377</v>
      </c>
      <c r="Q88" s="164" t="s">
        <v>378</v>
      </c>
      <c r="R88" s="180" t="s">
        <v>379</v>
      </c>
      <c r="S88" s="165" t="s">
        <v>380</v>
      </c>
    </row>
    <row r="89" spans="2:19" ht="29.25" customHeight="1" x14ac:dyDescent="0.25">
      <c r="B89" s="597"/>
      <c r="C89" s="575"/>
      <c r="D89" s="591"/>
      <c r="E89" s="593"/>
      <c r="F89" s="591"/>
      <c r="G89" s="595"/>
      <c r="H89" s="549"/>
      <c r="I89" s="549"/>
      <c r="J89" s="549"/>
      <c r="K89" s="551"/>
      <c r="L89" s="549"/>
      <c r="M89" s="549"/>
      <c r="N89" s="549"/>
      <c r="O89" s="551"/>
      <c r="P89" s="549"/>
      <c r="Q89" s="549"/>
      <c r="R89" s="549"/>
      <c r="S89" s="551"/>
    </row>
    <row r="90" spans="2:19" ht="29.25" customHeight="1" x14ac:dyDescent="0.25">
      <c r="B90" s="597"/>
      <c r="C90" s="575"/>
      <c r="D90" s="592"/>
      <c r="E90" s="594"/>
      <c r="F90" s="592"/>
      <c r="G90" s="596"/>
      <c r="H90" s="550"/>
      <c r="I90" s="550"/>
      <c r="J90" s="550"/>
      <c r="K90" s="552"/>
      <c r="L90" s="550"/>
      <c r="M90" s="550"/>
      <c r="N90" s="550"/>
      <c r="O90" s="552"/>
      <c r="P90" s="550"/>
      <c r="Q90" s="550"/>
      <c r="R90" s="550"/>
      <c r="S90" s="552"/>
    </row>
    <row r="91" spans="2:19" ht="36" outlineLevel="1" x14ac:dyDescent="0.25">
      <c r="B91" s="597"/>
      <c r="C91" s="575"/>
      <c r="D91" s="164" t="s">
        <v>377</v>
      </c>
      <c r="E91" s="164" t="s">
        <v>378</v>
      </c>
      <c r="F91" s="180" t="s">
        <v>379</v>
      </c>
      <c r="G91" s="165" t="s">
        <v>380</v>
      </c>
      <c r="H91" s="164" t="s">
        <v>377</v>
      </c>
      <c r="I91" s="164" t="s">
        <v>378</v>
      </c>
      <c r="J91" s="180" t="s">
        <v>379</v>
      </c>
      <c r="K91" s="165" t="s">
        <v>380</v>
      </c>
      <c r="L91" s="164" t="s">
        <v>377</v>
      </c>
      <c r="M91" s="164" t="s">
        <v>378</v>
      </c>
      <c r="N91" s="180" t="s">
        <v>379</v>
      </c>
      <c r="O91" s="165" t="s">
        <v>380</v>
      </c>
      <c r="P91" s="164" t="s">
        <v>377</v>
      </c>
      <c r="Q91" s="164" t="s">
        <v>378</v>
      </c>
      <c r="R91" s="180" t="s">
        <v>379</v>
      </c>
      <c r="S91" s="165" t="s">
        <v>380</v>
      </c>
    </row>
    <row r="92" spans="2:19" ht="29.25" customHeight="1" outlineLevel="1" x14ac:dyDescent="0.25">
      <c r="B92" s="597"/>
      <c r="C92" s="575"/>
      <c r="D92" s="591"/>
      <c r="E92" s="593"/>
      <c r="F92" s="591"/>
      <c r="G92" s="595"/>
      <c r="H92" s="549"/>
      <c r="I92" s="549"/>
      <c r="J92" s="549"/>
      <c r="K92" s="551"/>
      <c r="L92" s="549"/>
      <c r="M92" s="549"/>
      <c r="N92" s="549"/>
      <c r="O92" s="551"/>
      <c r="P92" s="549"/>
      <c r="Q92" s="549"/>
      <c r="R92" s="549"/>
      <c r="S92" s="551"/>
    </row>
    <row r="93" spans="2:19" ht="29.25" customHeight="1" outlineLevel="1" x14ac:dyDescent="0.25">
      <c r="B93" s="597"/>
      <c r="C93" s="575"/>
      <c r="D93" s="592"/>
      <c r="E93" s="594"/>
      <c r="F93" s="592"/>
      <c r="G93" s="596"/>
      <c r="H93" s="550"/>
      <c r="I93" s="550"/>
      <c r="J93" s="550"/>
      <c r="K93" s="552"/>
      <c r="L93" s="550"/>
      <c r="M93" s="550"/>
      <c r="N93" s="550"/>
      <c r="O93" s="552"/>
      <c r="P93" s="550"/>
      <c r="Q93" s="550"/>
      <c r="R93" s="550"/>
      <c r="S93" s="552"/>
    </row>
    <row r="94" spans="2:19" ht="36" outlineLevel="1" x14ac:dyDescent="0.25">
      <c r="B94" s="597"/>
      <c r="C94" s="575"/>
      <c r="D94" s="164" t="s">
        <v>377</v>
      </c>
      <c r="E94" s="164" t="s">
        <v>378</v>
      </c>
      <c r="F94" s="180" t="s">
        <v>379</v>
      </c>
      <c r="G94" s="165" t="s">
        <v>380</v>
      </c>
      <c r="H94" s="164" t="s">
        <v>377</v>
      </c>
      <c r="I94" s="164" t="s">
        <v>378</v>
      </c>
      <c r="J94" s="180" t="s">
        <v>379</v>
      </c>
      <c r="K94" s="165" t="s">
        <v>380</v>
      </c>
      <c r="L94" s="164" t="s">
        <v>377</v>
      </c>
      <c r="M94" s="164" t="s">
        <v>378</v>
      </c>
      <c r="N94" s="180" t="s">
        <v>379</v>
      </c>
      <c r="O94" s="165" t="s">
        <v>380</v>
      </c>
      <c r="P94" s="164" t="s">
        <v>377</v>
      </c>
      <c r="Q94" s="164" t="s">
        <v>378</v>
      </c>
      <c r="R94" s="180" t="s">
        <v>379</v>
      </c>
      <c r="S94" s="165" t="s">
        <v>380</v>
      </c>
    </row>
    <row r="95" spans="2:19" ht="29.25" customHeight="1" outlineLevel="1" x14ac:dyDescent="0.25">
      <c r="B95" s="597"/>
      <c r="C95" s="575"/>
      <c r="D95" s="591"/>
      <c r="E95" s="593"/>
      <c r="F95" s="591"/>
      <c r="G95" s="595"/>
      <c r="H95" s="549"/>
      <c r="I95" s="549"/>
      <c r="J95" s="549"/>
      <c r="K95" s="551"/>
      <c r="L95" s="549"/>
      <c r="M95" s="549"/>
      <c r="N95" s="549"/>
      <c r="O95" s="551"/>
      <c r="P95" s="549"/>
      <c r="Q95" s="549"/>
      <c r="R95" s="549"/>
      <c r="S95" s="551"/>
    </row>
    <row r="96" spans="2:19" ht="29.25" customHeight="1" outlineLevel="1" x14ac:dyDescent="0.25">
      <c r="B96" s="597"/>
      <c r="C96" s="575"/>
      <c r="D96" s="592"/>
      <c r="E96" s="594"/>
      <c r="F96" s="592"/>
      <c r="G96" s="596"/>
      <c r="H96" s="550"/>
      <c r="I96" s="550"/>
      <c r="J96" s="550"/>
      <c r="K96" s="552"/>
      <c r="L96" s="550"/>
      <c r="M96" s="550"/>
      <c r="N96" s="550"/>
      <c r="O96" s="552"/>
      <c r="P96" s="550"/>
      <c r="Q96" s="550"/>
      <c r="R96" s="550"/>
      <c r="S96" s="552"/>
    </row>
    <row r="97" spans="2:19" ht="36" outlineLevel="1" x14ac:dyDescent="0.25">
      <c r="B97" s="597"/>
      <c r="C97" s="575"/>
      <c r="D97" s="164" t="s">
        <v>377</v>
      </c>
      <c r="E97" s="164" t="s">
        <v>378</v>
      </c>
      <c r="F97" s="180" t="s">
        <v>379</v>
      </c>
      <c r="G97" s="165" t="s">
        <v>380</v>
      </c>
      <c r="H97" s="164" t="s">
        <v>377</v>
      </c>
      <c r="I97" s="164" t="s">
        <v>378</v>
      </c>
      <c r="J97" s="180" t="s">
        <v>379</v>
      </c>
      <c r="K97" s="165" t="s">
        <v>380</v>
      </c>
      <c r="L97" s="164" t="s">
        <v>377</v>
      </c>
      <c r="M97" s="164" t="s">
        <v>378</v>
      </c>
      <c r="N97" s="180" t="s">
        <v>379</v>
      </c>
      <c r="O97" s="165" t="s">
        <v>380</v>
      </c>
      <c r="P97" s="164" t="s">
        <v>377</v>
      </c>
      <c r="Q97" s="164" t="s">
        <v>378</v>
      </c>
      <c r="R97" s="180" t="s">
        <v>379</v>
      </c>
      <c r="S97" s="165" t="s">
        <v>380</v>
      </c>
    </row>
    <row r="98" spans="2:19" ht="29.25" customHeight="1" outlineLevel="1" x14ac:dyDescent="0.25">
      <c r="B98" s="597"/>
      <c r="C98" s="575"/>
      <c r="D98" s="591"/>
      <c r="E98" s="593"/>
      <c r="F98" s="591"/>
      <c r="G98" s="595"/>
      <c r="H98" s="549"/>
      <c r="I98" s="549"/>
      <c r="J98" s="549"/>
      <c r="K98" s="551"/>
      <c r="L98" s="549"/>
      <c r="M98" s="549"/>
      <c r="N98" s="549"/>
      <c r="O98" s="551"/>
      <c r="P98" s="549"/>
      <c r="Q98" s="549"/>
      <c r="R98" s="549"/>
      <c r="S98" s="551"/>
    </row>
    <row r="99" spans="2:19" ht="29.25" customHeight="1" outlineLevel="1" x14ac:dyDescent="0.25">
      <c r="B99" s="597"/>
      <c r="C99" s="565"/>
      <c r="D99" s="592"/>
      <c r="E99" s="594"/>
      <c r="F99" s="592"/>
      <c r="G99" s="596"/>
      <c r="H99" s="550"/>
      <c r="I99" s="550"/>
      <c r="J99" s="550"/>
      <c r="K99" s="552"/>
      <c r="L99" s="550"/>
      <c r="M99" s="550"/>
      <c r="N99" s="550"/>
      <c r="O99" s="552"/>
      <c r="P99" s="550"/>
      <c r="Q99" s="550"/>
      <c r="R99" s="550"/>
      <c r="S99" s="552"/>
    </row>
    <row r="100" spans="2:19" ht="15.75" thickBot="1" x14ac:dyDescent="0.3">
      <c r="B100" s="153"/>
      <c r="C100" s="153"/>
    </row>
    <row r="101" spans="2:19" ht="15.75" thickBot="1" x14ac:dyDescent="0.3">
      <c r="B101" s="153"/>
      <c r="C101" s="153"/>
      <c r="D101" s="586" t="s">
        <v>325</v>
      </c>
      <c r="E101" s="587"/>
      <c r="F101" s="587"/>
      <c r="G101" s="588"/>
      <c r="H101" s="546" t="s">
        <v>381</v>
      </c>
      <c r="I101" s="547"/>
      <c r="J101" s="547"/>
      <c r="K101" s="548"/>
      <c r="L101" s="546" t="s">
        <v>327</v>
      </c>
      <c r="M101" s="547"/>
      <c r="N101" s="547"/>
      <c r="O101" s="548"/>
      <c r="P101" s="546" t="s">
        <v>328</v>
      </c>
      <c r="Q101" s="547"/>
      <c r="R101" s="547"/>
      <c r="S101" s="548"/>
    </row>
    <row r="102" spans="2:19" ht="33.75" customHeight="1" x14ac:dyDescent="0.25">
      <c r="B102" s="583" t="s">
        <v>717</v>
      </c>
      <c r="C102" s="576" t="s">
        <v>727</v>
      </c>
      <c r="D102" s="211" t="s">
        <v>382</v>
      </c>
      <c r="E102" s="212" t="s">
        <v>383</v>
      </c>
      <c r="F102" s="538" t="s">
        <v>384</v>
      </c>
      <c r="G102" s="539"/>
      <c r="H102" s="211" t="s">
        <v>382</v>
      </c>
      <c r="I102" s="212" t="s">
        <v>383</v>
      </c>
      <c r="J102" s="538" t="s">
        <v>384</v>
      </c>
      <c r="K102" s="539"/>
      <c r="L102" s="211" t="s">
        <v>382</v>
      </c>
      <c r="M102" s="212" t="s">
        <v>383</v>
      </c>
      <c r="N102" s="538" t="s">
        <v>384</v>
      </c>
      <c r="O102" s="539"/>
      <c r="P102" s="211" t="s">
        <v>382</v>
      </c>
      <c r="Q102" s="212" t="s">
        <v>383</v>
      </c>
      <c r="R102" s="538" t="s">
        <v>384</v>
      </c>
      <c r="S102" s="539"/>
    </row>
    <row r="103" spans="2:19" ht="30" customHeight="1" x14ac:dyDescent="0.25">
      <c r="B103" s="584"/>
      <c r="C103" s="577"/>
      <c r="D103" s="213">
        <v>0</v>
      </c>
      <c r="E103" s="214">
        <v>0</v>
      </c>
      <c r="F103" s="589" t="s">
        <v>487</v>
      </c>
      <c r="G103" s="590"/>
      <c r="H103" s="215">
        <v>3000</v>
      </c>
      <c r="I103" s="216">
        <v>0.5</v>
      </c>
      <c r="J103" s="553" t="s">
        <v>477</v>
      </c>
      <c r="K103" s="554"/>
      <c r="L103" s="215"/>
      <c r="M103" s="216"/>
      <c r="N103" s="553"/>
      <c r="O103" s="554"/>
      <c r="P103" s="215"/>
      <c r="Q103" s="216"/>
      <c r="R103" s="553"/>
      <c r="S103" s="554"/>
    </row>
    <row r="104" spans="2:19" ht="32.25" customHeight="1" x14ac:dyDescent="0.25">
      <c r="B104" s="584"/>
      <c r="C104" s="583" t="s">
        <v>718</v>
      </c>
      <c r="D104" s="217" t="s">
        <v>382</v>
      </c>
      <c r="E104" s="164" t="s">
        <v>383</v>
      </c>
      <c r="F104" s="164" t="s">
        <v>385</v>
      </c>
      <c r="G104" s="187" t="s">
        <v>386</v>
      </c>
      <c r="H104" s="217" t="s">
        <v>382</v>
      </c>
      <c r="I104" s="164" t="s">
        <v>383</v>
      </c>
      <c r="J104" s="164" t="s">
        <v>385</v>
      </c>
      <c r="K104" s="187" t="s">
        <v>386</v>
      </c>
      <c r="L104" s="217" t="s">
        <v>382</v>
      </c>
      <c r="M104" s="164" t="s">
        <v>383</v>
      </c>
      <c r="N104" s="164" t="s">
        <v>385</v>
      </c>
      <c r="O104" s="187" t="s">
        <v>386</v>
      </c>
      <c r="P104" s="217" t="s">
        <v>382</v>
      </c>
      <c r="Q104" s="164" t="s">
        <v>383</v>
      </c>
      <c r="R104" s="164" t="s">
        <v>385</v>
      </c>
      <c r="S104" s="187" t="s">
        <v>386</v>
      </c>
    </row>
    <row r="105" spans="2:19" ht="27.75" customHeight="1" x14ac:dyDescent="0.25">
      <c r="B105" s="584"/>
      <c r="C105" s="584"/>
      <c r="D105" s="213"/>
      <c r="E105" s="182"/>
      <c r="F105" s="198"/>
      <c r="G105" s="207"/>
      <c r="H105" s="215"/>
      <c r="I105" s="184"/>
      <c r="J105" s="200"/>
      <c r="K105" s="210"/>
      <c r="L105" s="215"/>
      <c r="M105" s="184"/>
      <c r="N105" s="200"/>
      <c r="O105" s="210"/>
      <c r="P105" s="215"/>
      <c r="Q105" s="184"/>
      <c r="R105" s="200"/>
      <c r="S105" s="210"/>
    </row>
    <row r="106" spans="2:19" ht="27.75" customHeight="1" outlineLevel="1" x14ac:dyDescent="0.25">
      <c r="B106" s="584"/>
      <c r="C106" s="584"/>
      <c r="D106" s="217" t="s">
        <v>382</v>
      </c>
      <c r="E106" s="164" t="s">
        <v>383</v>
      </c>
      <c r="F106" s="164" t="s">
        <v>385</v>
      </c>
      <c r="G106" s="187" t="s">
        <v>386</v>
      </c>
      <c r="H106" s="217" t="s">
        <v>382</v>
      </c>
      <c r="I106" s="164" t="s">
        <v>383</v>
      </c>
      <c r="J106" s="164" t="s">
        <v>385</v>
      </c>
      <c r="K106" s="187" t="s">
        <v>386</v>
      </c>
      <c r="L106" s="217" t="s">
        <v>382</v>
      </c>
      <c r="M106" s="164" t="s">
        <v>383</v>
      </c>
      <c r="N106" s="164" t="s">
        <v>385</v>
      </c>
      <c r="O106" s="187" t="s">
        <v>386</v>
      </c>
      <c r="P106" s="217" t="s">
        <v>382</v>
      </c>
      <c r="Q106" s="164" t="s">
        <v>383</v>
      </c>
      <c r="R106" s="164" t="s">
        <v>385</v>
      </c>
      <c r="S106" s="187" t="s">
        <v>386</v>
      </c>
    </row>
    <row r="107" spans="2:19" ht="27.75" customHeight="1" outlineLevel="1" x14ac:dyDescent="0.25">
      <c r="B107" s="584"/>
      <c r="C107" s="584"/>
      <c r="D107" s="213"/>
      <c r="E107" s="182"/>
      <c r="F107" s="198"/>
      <c r="G107" s="207"/>
      <c r="H107" s="215"/>
      <c r="I107" s="184"/>
      <c r="J107" s="200"/>
      <c r="K107" s="210"/>
      <c r="L107" s="215"/>
      <c r="M107" s="184"/>
      <c r="N107" s="200"/>
      <c r="O107" s="210"/>
      <c r="P107" s="215"/>
      <c r="Q107" s="184"/>
      <c r="R107" s="200"/>
      <c r="S107" s="210"/>
    </row>
    <row r="108" spans="2:19" ht="27.75" customHeight="1" outlineLevel="1" x14ac:dyDescent="0.25">
      <c r="B108" s="584"/>
      <c r="C108" s="584"/>
      <c r="D108" s="217" t="s">
        <v>382</v>
      </c>
      <c r="E108" s="164" t="s">
        <v>383</v>
      </c>
      <c r="F108" s="164" t="s">
        <v>385</v>
      </c>
      <c r="G108" s="187" t="s">
        <v>386</v>
      </c>
      <c r="H108" s="217" t="s">
        <v>382</v>
      </c>
      <c r="I108" s="164" t="s">
        <v>383</v>
      </c>
      <c r="J108" s="164" t="s">
        <v>385</v>
      </c>
      <c r="K108" s="187" t="s">
        <v>386</v>
      </c>
      <c r="L108" s="217" t="s">
        <v>382</v>
      </c>
      <c r="M108" s="164" t="s">
        <v>383</v>
      </c>
      <c r="N108" s="164" t="s">
        <v>385</v>
      </c>
      <c r="O108" s="187" t="s">
        <v>386</v>
      </c>
      <c r="P108" s="217" t="s">
        <v>382</v>
      </c>
      <c r="Q108" s="164" t="s">
        <v>383</v>
      </c>
      <c r="R108" s="164" t="s">
        <v>385</v>
      </c>
      <c r="S108" s="187" t="s">
        <v>386</v>
      </c>
    </row>
    <row r="109" spans="2:19" ht="27.75" customHeight="1" outlineLevel="1" x14ac:dyDescent="0.25">
      <c r="B109" s="584"/>
      <c r="C109" s="584"/>
      <c r="D109" s="213"/>
      <c r="E109" s="182"/>
      <c r="F109" s="198"/>
      <c r="G109" s="207"/>
      <c r="H109" s="215"/>
      <c r="I109" s="184"/>
      <c r="J109" s="200"/>
      <c r="K109" s="210"/>
      <c r="L109" s="215"/>
      <c r="M109" s="184"/>
      <c r="N109" s="200"/>
      <c r="O109" s="210"/>
      <c r="P109" s="215"/>
      <c r="Q109" s="184"/>
      <c r="R109" s="200"/>
      <c r="S109" s="210"/>
    </row>
    <row r="110" spans="2:19" ht="27.75" customHeight="1" outlineLevel="1" x14ac:dyDescent="0.25">
      <c r="B110" s="584"/>
      <c r="C110" s="584"/>
      <c r="D110" s="217" t="s">
        <v>382</v>
      </c>
      <c r="E110" s="164" t="s">
        <v>383</v>
      </c>
      <c r="F110" s="164" t="s">
        <v>385</v>
      </c>
      <c r="G110" s="187" t="s">
        <v>386</v>
      </c>
      <c r="H110" s="217" t="s">
        <v>382</v>
      </c>
      <c r="I110" s="164" t="s">
        <v>383</v>
      </c>
      <c r="J110" s="164" t="s">
        <v>385</v>
      </c>
      <c r="K110" s="187" t="s">
        <v>386</v>
      </c>
      <c r="L110" s="217" t="s">
        <v>382</v>
      </c>
      <c r="M110" s="164" t="s">
        <v>383</v>
      </c>
      <c r="N110" s="164" t="s">
        <v>385</v>
      </c>
      <c r="O110" s="187" t="s">
        <v>386</v>
      </c>
      <c r="P110" s="217" t="s">
        <v>382</v>
      </c>
      <c r="Q110" s="164" t="s">
        <v>383</v>
      </c>
      <c r="R110" s="164" t="s">
        <v>385</v>
      </c>
      <c r="S110" s="187" t="s">
        <v>386</v>
      </c>
    </row>
    <row r="111" spans="2:19" ht="27.75" customHeight="1" outlineLevel="1" x14ac:dyDescent="0.25">
      <c r="B111" s="585"/>
      <c r="C111" s="585"/>
      <c r="D111" s="213"/>
      <c r="E111" s="182"/>
      <c r="F111" s="198"/>
      <c r="G111" s="207"/>
      <c r="H111" s="215"/>
      <c r="I111" s="184"/>
      <c r="J111" s="200"/>
      <c r="K111" s="210"/>
      <c r="L111" s="215"/>
      <c r="M111" s="184"/>
      <c r="N111" s="200"/>
      <c r="O111" s="210"/>
      <c r="P111" s="215"/>
      <c r="Q111" s="184"/>
      <c r="R111" s="200"/>
      <c r="S111" s="210"/>
    </row>
    <row r="112" spans="2:19" ht="26.25" customHeight="1" x14ac:dyDescent="0.25">
      <c r="B112" s="578" t="s">
        <v>719</v>
      </c>
      <c r="C112" s="581" t="s">
        <v>720</v>
      </c>
      <c r="D112" s="218" t="s">
        <v>387</v>
      </c>
      <c r="E112" s="218" t="s">
        <v>388</v>
      </c>
      <c r="F112" s="218" t="s">
        <v>324</v>
      </c>
      <c r="G112" s="219" t="s">
        <v>389</v>
      </c>
      <c r="H112" s="220" t="s">
        <v>387</v>
      </c>
      <c r="I112" s="218" t="s">
        <v>388</v>
      </c>
      <c r="J112" s="218" t="s">
        <v>324</v>
      </c>
      <c r="K112" s="219" t="s">
        <v>389</v>
      </c>
      <c r="L112" s="218" t="s">
        <v>387</v>
      </c>
      <c r="M112" s="218" t="s">
        <v>388</v>
      </c>
      <c r="N112" s="218" t="s">
        <v>324</v>
      </c>
      <c r="O112" s="219" t="s">
        <v>389</v>
      </c>
      <c r="P112" s="218" t="s">
        <v>387</v>
      </c>
      <c r="Q112" s="218" t="s">
        <v>388</v>
      </c>
      <c r="R112" s="218" t="s">
        <v>324</v>
      </c>
      <c r="S112" s="219" t="s">
        <v>389</v>
      </c>
    </row>
    <row r="113" spans="2:19" ht="32.25" customHeight="1" x14ac:dyDescent="0.25">
      <c r="B113" s="579"/>
      <c r="C113" s="582"/>
      <c r="D113" s="181"/>
      <c r="E113" s="181"/>
      <c r="F113" s="181"/>
      <c r="G113" s="181"/>
      <c r="H113" s="203"/>
      <c r="I113" s="183"/>
      <c r="J113" s="183"/>
      <c r="K113" s="204"/>
      <c r="L113" s="183"/>
      <c r="M113" s="183"/>
      <c r="N113" s="183"/>
      <c r="O113" s="204"/>
      <c r="P113" s="183"/>
      <c r="Q113" s="183"/>
      <c r="R113" s="183"/>
      <c r="S113" s="204"/>
    </row>
    <row r="114" spans="2:19" ht="32.25" customHeight="1" x14ac:dyDescent="0.25">
      <c r="B114" s="579"/>
      <c r="C114" s="583" t="s">
        <v>721</v>
      </c>
      <c r="D114" s="164" t="s">
        <v>390</v>
      </c>
      <c r="E114" s="542" t="s">
        <v>391</v>
      </c>
      <c r="F114" s="543"/>
      <c r="G114" s="165" t="s">
        <v>392</v>
      </c>
      <c r="H114" s="164" t="s">
        <v>390</v>
      </c>
      <c r="I114" s="542" t="s">
        <v>391</v>
      </c>
      <c r="J114" s="543"/>
      <c r="K114" s="165" t="s">
        <v>392</v>
      </c>
      <c r="L114" s="164" t="s">
        <v>390</v>
      </c>
      <c r="M114" s="542" t="s">
        <v>391</v>
      </c>
      <c r="N114" s="543"/>
      <c r="O114" s="165" t="s">
        <v>392</v>
      </c>
      <c r="P114" s="164" t="s">
        <v>390</v>
      </c>
      <c r="Q114" s="164" t="s">
        <v>391</v>
      </c>
      <c r="R114" s="542" t="s">
        <v>391</v>
      </c>
      <c r="S114" s="543"/>
    </row>
    <row r="115" spans="2:19" ht="23.25" customHeight="1" x14ac:dyDescent="0.25">
      <c r="B115" s="579"/>
      <c r="C115" s="584"/>
      <c r="D115" s="221">
        <v>0</v>
      </c>
      <c r="E115" s="566" t="s">
        <v>436</v>
      </c>
      <c r="F115" s="567"/>
      <c r="G115" s="168"/>
      <c r="H115" s="222">
        <v>2000</v>
      </c>
      <c r="I115" s="544"/>
      <c r="J115" s="545"/>
      <c r="K115" s="193"/>
      <c r="L115" s="222"/>
      <c r="M115" s="544"/>
      <c r="N115" s="545"/>
      <c r="O115" s="171"/>
      <c r="P115" s="222"/>
      <c r="Q115" s="169"/>
      <c r="R115" s="544"/>
      <c r="S115" s="545"/>
    </row>
    <row r="116" spans="2:19" ht="23.25" customHeight="1" outlineLevel="1" x14ac:dyDescent="0.25">
      <c r="B116" s="579"/>
      <c r="C116" s="584"/>
      <c r="D116" s="164" t="s">
        <v>390</v>
      </c>
      <c r="E116" s="542" t="s">
        <v>391</v>
      </c>
      <c r="F116" s="543"/>
      <c r="G116" s="165" t="s">
        <v>392</v>
      </c>
      <c r="H116" s="164" t="s">
        <v>390</v>
      </c>
      <c r="I116" s="542" t="s">
        <v>391</v>
      </c>
      <c r="J116" s="543"/>
      <c r="K116" s="165" t="s">
        <v>392</v>
      </c>
      <c r="L116" s="164" t="s">
        <v>390</v>
      </c>
      <c r="M116" s="542" t="s">
        <v>391</v>
      </c>
      <c r="N116" s="543"/>
      <c r="O116" s="165" t="s">
        <v>392</v>
      </c>
      <c r="P116" s="164" t="s">
        <v>390</v>
      </c>
      <c r="Q116" s="164" t="s">
        <v>391</v>
      </c>
      <c r="R116" s="542" t="s">
        <v>391</v>
      </c>
      <c r="S116" s="543"/>
    </row>
    <row r="117" spans="2:19" ht="23.25" customHeight="1" outlineLevel="1" x14ac:dyDescent="0.25">
      <c r="B117" s="579"/>
      <c r="C117" s="584"/>
      <c r="D117" s="221">
        <v>0</v>
      </c>
      <c r="E117" s="566" t="s">
        <v>424</v>
      </c>
      <c r="F117" s="567"/>
      <c r="G117" s="168"/>
      <c r="H117" s="222">
        <v>500</v>
      </c>
      <c r="I117" s="544"/>
      <c r="J117" s="545"/>
      <c r="K117" s="171"/>
      <c r="L117" s="222"/>
      <c r="M117" s="544"/>
      <c r="N117" s="545"/>
      <c r="O117" s="171"/>
      <c r="P117" s="222"/>
      <c r="Q117" s="169"/>
      <c r="R117" s="544"/>
      <c r="S117" s="545"/>
    </row>
    <row r="118" spans="2:19" ht="23.25" customHeight="1" outlineLevel="1" x14ac:dyDescent="0.25">
      <c r="B118" s="579"/>
      <c r="C118" s="584"/>
      <c r="D118" s="164" t="s">
        <v>390</v>
      </c>
      <c r="E118" s="542" t="s">
        <v>391</v>
      </c>
      <c r="F118" s="543"/>
      <c r="G118" s="165" t="s">
        <v>392</v>
      </c>
      <c r="H118" s="164" t="s">
        <v>390</v>
      </c>
      <c r="I118" s="542" t="s">
        <v>391</v>
      </c>
      <c r="J118" s="543"/>
      <c r="K118" s="165" t="s">
        <v>392</v>
      </c>
      <c r="L118" s="164" t="s">
        <v>390</v>
      </c>
      <c r="M118" s="542" t="s">
        <v>391</v>
      </c>
      <c r="N118" s="543"/>
      <c r="O118" s="165" t="s">
        <v>392</v>
      </c>
      <c r="P118" s="164" t="s">
        <v>390</v>
      </c>
      <c r="Q118" s="164" t="s">
        <v>391</v>
      </c>
      <c r="R118" s="542" t="s">
        <v>391</v>
      </c>
      <c r="S118" s="543"/>
    </row>
    <row r="119" spans="2:19" ht="23.25" customHeight="1" outlineLevel="1" x14ac:dyDescent="0.25">
      <c r="B119" s="579"/>
      <c r="C119" s="584"/>
      <c r="D119" s="221">
        <v>0</v>
      </c>
      <c r="E119" s="566" t="s">
        <v>456</v>
      </c>
      <c r="F119" s="567"/>
      <c r="G119" s="168"/>
      <c r="H119" s="222">
        <v>300</v>
      </c>
      <c r="I119" s="544"/>
      <c r="J119" s="545"/>
      <c r="K119" s="171"/>
      <c r="L119" s="222"/>
      <c r="M119" s="544"/>
      <c r="N119" s="545"/>
      <c r="O119" s="171"/>
      <c r="P119" s="222"/>
      <c r="Q119" s="169"/>
      <c r="R119" s="544"/>
      <c r="S119" s="545"/>
    </row>
    <row r="120" spans="2:19" ht="23.25" customHeight="1" outlineLevel="1" x14ac:dyDescent="0.25">
      <c r="B120" s="579"/>
      <c r="C120" s="584"/>
      <c r="D120" s="164" t="s">
        <v>390</v>
      </c>
      <c r="E120" s="542" t="s">
        <v>391</v>
      </c>
      <c r="F120" s="543"/>
      <c r="G120" s="165" t="s">
        <v>392</v>
      </c>
      <c r="H120" s="164" t="s">
        <v>390</v>
      </c>
      <c r="I120" s="542" t="s">
        <v>391</v>
      </c>
      <c r="J120" s="543"/>
      <c r="K120" s="165" t="s">
        <v>392</v>
      </c>
      <c r="L120" s="164" t="s">
        <v>390</v>
      </c>
      <c r="M120" s="542" t="s">
        <v>391</v>
      </c>
      <c r="N120" s="543"/>
      <c r="O120" s="165" t="s">
        <v>392</v>
      </c>
      <c r="P120" s="164" t="s">
        <v>390</v>
      </c>
      <c r="Q120" s="164" t="s">
        <v>391</v>
      </c>
      <c r="R120" s="542" t="s">
        <v>391</v>
      </c>
      <c r="S120" s="543"/>
    </row>
    <row r="121" spans="2:19" ht="23.25" customHeight="1" outlineLevel="1" x14ac:dyDescent="0.25">
      <c r="B121" s="580"/>
      <c r="C121" s="585"/>
      <c r="D121" s="221">
        <v>0</v>
      </c>
      <c r="E121" s="566" t="s">
        <v>450</v>
      </c>
      <c r="F121" s="567"/>
      <c r="G121" s="168"/>
      <c r="H121" s="222">
        <v>200</v>
      </c>
      <c r="I121" s="544"/>
      <c r="J121" s="545"/>
      <c r="K121" s="171"/>
      <c r="L121" s="222"/>
      <c r="M121" s="544"/>
      <c r="N121" s="545"/>
      <c r="O121" s="171"/>
      <c r="P121" s="222"/>
      <c r="Q121" s="169"/>
      <c r="R121" s="544"/>
      <c r="S121" s="545"/>
    </row>
    <row r="122" spans="2:19" ht="15.75" thickBot="1" x14ac:dyDescent="0.3">
      <c r="B122" s="153"/>
      <c r="C122" s="153"/>
    </row>
    <row r="123" spans="2:19" ht="15.75" thickBot="1" x14ac:dyDescent="0.3">
      <c r="B123" s="153"/>
      <c r="C123" s="153"/>
      <c r="D123" s="586" t="s">
        <v>325</v>
      </c>
      <c r="E123" s="587"/>
      <c r="F123" s="587"/>
      <c r="G123" s="588"/>
      <c r="H123" s="586" t="s">
        <v>326</v>
      </c>
      <c r="I123" s="587"/>
      <c r="J123" s="587"/>
      <c r="K123" s="588"/>
      <c r="L123" s="587" t="s">
        <v>327</v>
      </c>
      <c r="M123" s="587"/>
      <c r="N123" s="587"/>
      <c r="O123" s="587"/>
      <c r="P123" s="586" t="s">
        <v>328</v>
      </c>
      <c r="Q123" s="587"/>
      <c r="R123" s="587"/>
      <c r="S123" s="588"/>
    </row>
    <row r="124" spans="2:19" x14ac:dyDescent="0.25">
      <c r="B124" s="576" t="s">
        <v>393</v>
      </c>
      <c r="C124" s="576" t="s">
        <v>394</v>
      </c>
      <c r="D124" s="538" t="s">
        <v>395</v>
      </c>
      <c r="E124" s="568"/>
      <c r="F124" s="568"/>
      <c r="G124" s="539"/>
      <c r="H124" s="538" t="s">
        <v>395</v>
      </c>
      <c r="I124" s="568"/>
      <c r="J124" s="568"/>
      <c r="K124" s="539"/>
      <c r="L124" s="538" t="s">
        <v>395</v>
      </c>
      <c r="M124" s="568"/>
      <c r="N124" s="568"/>
      <c r="O124" s="539"/>
      <c r="P124" s="538" t="s">
        <v>395</v>
      </c>
      <c r="Q124" s="568"/>
      <c r="R124" s="568"/>
      <c r="S124" s="539"/>
    </row>
    <row r="125" spans="2:19" ht="45" customHeight="1" x14ac:dyDescent="0.25">
      <c r="B125" s="577"/>
      <c r="C125" s="577"/>
      <c r="D125" s="569"/>
      <c r="E125" s="570"/>
      <c r="F125" s="570"/>
      <c r="G125" s="571"/>
      <c r="H125" s="572"/>
      <c r="I125" s="573"/>
      <c r="J125" s="573"/>
      <c r="K125" s="574"/>
      <c r="L125" s="572"/>
      <c r="M125" s="573"/>
      <c r="N125" s="573"/>
      <c r="O125" s="574"/>
      <c r="P125" s="572"/>
      <c r="Q125" s="573"/>
      <c r="R125" s="573"/>
      <c r="S125" s="574"/>
    </row>
    <row r="126" spans="2:19" ht="32.25" customHeight="1" x14ac:dyDescent="0.25">
      <c r="B126" s="564" t="s">
        <v>396</v>
      </c>
      <c r="C126" s="564" t="s">
        <v>397</v>
      </c>
      <c r="D126" s="218" t="s">
        <v>398</v>
      </c>
      <c r="E126" s="186" t="s">
        <v>324</v>
      </c>
      <c r="F126" s="164" t="s">
        <v>346</v>
      </c>
      <c r="G126" s="165" t="s">
        <v>361</v>
      </c>
      <c r="H126" s="218" t="s">
        <v>398</v>
      </c>
      <c r="I126" s="232" t="s">
        <v>324</v>
      </c>
      <c r="J126" s="164" t="s">
        <v>346</v>
      </c>
      <c r="K126" s="165" t="s">
        <v>361</v>
      </c>
      <c r="L126" s="218" t="s">
        <v>398</v>
      </c>
      <c r="M126" s="232" t="s">
        <v>324</v>
      </c>
      <c r="N126" s="164" t="s">
        <v>346</v>
      </c>
      <c r="O126" s="165" t="s">
        <v>361</v>
      </c>
      <c r="P126" s="218" t="s">
        <v>398</v>
      </c>
      <c r="Q126" s="232" t="s">
        <v>324</v>
      </c>
      <c r="R126" s="164" t="s">
        <v>346</v>
      </c>
      <c r="S126" s="165" t="s">
        <v>361</v>
      </c>
    </row>
    <row r="127" spans="2:19" ht="23.25" customHeight="1" x14ac:dyDescent="0.25">
      <c r="B127" s="575"/>
      <c r="C127" s="565"/>
      <c r="D127" s="181"/>
      <c r="E127" s="223"/>
      <c r="F127" s="167"/>
      <c r="G127" s="202"/>
      <c r="H127" s="183"/>
      <c r="I127" s="235"/>
      <c r="J127" s="183"/>
      <c r="K127" s="233"/>
      <c r="L127" s="183"/>
      <c r="M127" s="235"/>
      <c r="N127" s="183"/>
      <c r="O127" s="233"/>
      <c r="P127" s="183"/>
      <c r="Q127" s="235"/>
      <c r="R127" s="183"/>
      <c r="S127" s="233"/>
    </row>
    <row r="128" spans="2:19" ht="29.25" customHeight="1" x14ac:dyDescent="0.25">
      <c r="B128" s="575"/>
      <c r="C128" s="564" t="s">
        <v>399</v>
      </c>
      <c r="D128" s="164" t="s">
        <v>400</v>
      </c>
      <c r="E128" s="542" t="s">
        <v>401</v>
      </c>
      <c r="F128" s="543"/>
      <c r="G128" s="165" t="s">
        <v>402</v>
      </c>
      <c r="H128" s="164" t="s">
        <v>400</v>
      </c>
      <c r="I128" s="542" t="s">
        <v>401</v>
      </c>
      <c r="J128" s="543"/>
      <c r="K128" s="165" t="s">
        <v>402</v>
      </c>
      <c r="L128" s="164" t="s">
        <v>400</v>
      </c>
      <c r="M128" s="542" t="s">
        <v>401</v>
      </c>
      <c r="N128" s="543"/>
      <c r="O128" s="165" t="s">
        <v>402</v>
      </c>
      <c r="P128" s="164" t="s">
        <v>400</v>
      </c>
      <c r="Q128" s="542" t="s">
        <v>401</v>
      </c>
      <c r="R128" s="543"/>
      <c r="S128" s="165" t="s">
        <v>402</v>
      </c>
    </row>
    <row r="129" spans="2:19" ht="39" customHeight="1" x14ac:dyDescent="0.25">
      <c r="B129" s="565"/>
      <c r="C129" s="565"/>
      <c r="D129" s="221"/>
      <c r="E129" s="566"/>
      <c r="F129" s="567"/>
      <c r="G129" s="168"/>
      <c r="H129" s="222"/>
      <c r="I129" s="544"/>
      <c r="J129" s="545"/>
      <c r="K129" s="171"/>
      <c r="L129" s="222"/>
      <c r="M129" s="544"/>
      <c r="N129" s="545"/>
      <c r="O129" s="171"/>
      <c r="P129" s="222"/>
      <c r="Q129" s="544"/>
      <c r="R129" s="545"/>
      <c r="S129" s="171"/>
    </row>
    <row r="133" spans="2:19" hidden="1" x14ac:dyDescent="0.25"/>
    <row r="134" spans="2:19" hidden="1" x14ac:dyDescent="0.25"/>
    <row r="135" spans="2:19" hidden="1" x14ac:dyDescent="0.25">
      <c r="D135" s="136" t="s">
        <v>403</v>
      </c>
    </row>
    <row r="136" spans="2:19" hidden="1" x14ac:dyDescent="0.25">
      <c r="D136" s="136" t="s">
        <v>404</v>
      </c>
      <c r="E136" s="136" t="s">
        <v>405</v>
      </c>
      <c r="F136" s="136" t="s">
        <v>406</v>
      </c>
      <c r="H136" s="136" t="s">
        <v>407</v>
      </c>
      <c r="I136" s="136" t="s">
        <v>408</v>
      </c>
    </row>
    <row r="137" spans="2:19" hidden="1" x14ac:dyDescent="0.25">
      <c r="D137" s="136" t="s">
        <v>409</v>
      </c>
      <c r="E137" s="136" t="s">
        <v>410</v>
      </c>
      <c r="F137" s="136" t="s">
        <v>411</v>
      </c>
      <c r="H137" s="136" t="s">
        <v>412</v>
      </c>
      <c r="I137" s="136" t="s">
        <v>413</v>
      </c>
    </row>
    <row r="138" spans="2:19" hidden="1" x14ac:dyDescent="0.25">
      <c r="D138" s="136" t="s">
        <v>414</v>
      </c>
      <c r="E138" s="136" t="s">
        <v>415</v>
      </c>
      <c r="F138" s="136" t="s">
        <v>416</v>
      </c>
      <c r="H138" s="136" t="s">
        <v>417</v>
      </c>
      <c r="I138" s="136" t="s">
        <v>418</v>
      </c>
    </row>
    <row r="139" spans="2:19" hidden="1" x14ac:dyDescent="0.25">
      <c r="D139" s="136" t="s">
        <v>419</v>
      </c>
      <c r="F139" s="136" t="s">
        <v>420</v>
      </c>
      <c r="G139" s="136" t="s">
        <v>421</v>
      </c>
      <c r="H139" s="136" t="s">
        <v>422</v>
      </c>
      <c r="I139" s="136" t="s">
        <v>423</v>
      </c>
      <c r="K139" s="136" t="s">
        <v>424</v>
      </c>
    </row>
    <row r="140" spans="2:19" hidden="1" x14ac:dyDescent="0.25">
      <c r="D140" s="136" t="s">
        <v>425</v>
      </c>
      <c r="F140" s="136" t="s">
        <v>426</v>
      </c>
      <c r="G140" s="136" t="s">
        <v>427</v>
      </c>
      <c r="H140" s="136" t="s">
        <v>428</v>
      </c>
      <c r="I140" s="136" t="s">
        <v>429</v>
      </c>
      <c r="K140" s="136" t="s">
        <v>430</v>
      </c>
      <c r="L140" s="136" t="s">
        <v>431</v>
      </c>
    </row>
    <row r="141" spans="2:19" hidden="1" x14ac:dyDescent="0.25">
      <c r="D141" s="136" t="s">
        <v>432</v>
      </c>
      <c r="E141" s="224" t="s">
        <v>433</v>
      </c>
      <c r="G141" s="136" t="s">
        <v>434</v>
      </c>
      <c r="H141" s="136" t="s">
        <v>435</v>
      </c>
      <c r="K141" s="136" t="s">
        <v>436</v>
      </c>
      <c r="L141" s="136" t="s">
        <v>437</v>
      </c>
    </row>
    <row r="142" spans="2:19" hidden="1" x14ac:dyDescent="0.25">
      <c r="D142" s="136" t="s">
        <v>438</v>
      </c>
      <c r="E142" s="225" t="s">
        <v>439</v>
      </c>
      <c r="K142" s="136" t="s">
        <v>440</v>
      </c>
      <c r="L142" s="136" t="s">
        <v>441</v>
      </c>
    </row>
    <row r="143" spans="2:19" hidden="1" x14ac:dyDescent="0.25">
      <c r="E143" s="226" t="s">
        <v>442</v>
      </c>
      <c r="H143" s="136" t="s">
        <v>443</v>
      </c>
      <c r="K143" s="136" t="s">
        <v>444</v>
      </c>
      <c r="L143" s="136" t="s">
        <v>445</v>
      </c>
    </row>
    <row r="144" spans="2:19" hidden="1" x14ac:dyDescent="0.25">
      <c r="H144" s="136" t="s">
        <v>446</v>
      </c>
      <c r="K144" s="136" t="s">
        <v>447</v>
      </c>
      <c r="L144" s="136" t="s">
        <v>448</v>
      </c>
    </row>
    <row r="145" spans="2:12" hidden="1" x14ac:dyDescent="0.25">
      <c r="H145" s="136" t="s">
        <v>449</v>
      </c>
      <c r="K145" s="136" t="s">
        <v>450</v>
      </c>
      <c r="L145" s="136" t="s">
        <v>451</v>
      </c>
    </row>
    <row r="146" spans="2:12" hidden="1" x14ac:dyDescent="0.25">
      <c r="B146" s="136" t="s">
        <v>452</v>
      </c>
      <c r="C146" s="136" t="s">
        <v>453</v>
      </c>
      <c r="D146" s="136" t="s">
        <v>452</v>
      </c>
      <c r="G146" s="136" t="s">
        <v>454</v>
      </c>
      <c r="H146" s="136" t="s">
        <v>455</v>
      </c>
      <c r="J146" s="136" t="s">
        <v>287</v>
      </c>
      <c r="K146" s="136" t="s">
        <v>456</v>
      </c>
      <c r="L146" s="136" t="s">
        <v>457</v>
      </c>
    </row>
    <row r="147" spans="2:12" hidden="1" x14ac:dyDescent="0.25">
      <c r="B147" s="136">
        <v>1</v>
      </c>
      <c r="C147" s="136" t="s">
        <v>458</v>
      </c>
      <c r="D147" s="136" t="s">
        <v>459</v>
      </c>
      <c r="E147" s="136" t="s">
        <v>361</v>
      </c>
      <c r="F147" s="136" t="s">
        <v>11</v>
      </c>
      <c r="G147" s="136" t="s">
        <v>460</v>
      </c>
      <c r="H147" s="136" t="s">
        <v>461</v>
      </c>
      <c r="J147" s="136" t="s">
        <v>436</v>
      </c>
      <c r="K147" s="136" t="s">
        <v>462</v>
      </c>
    </row>
    <row r="148" spans="2:12" hidden="1" x14ac:dyDescent="0.25">
      <c r="B148" s="136">
        <v>2</v>
      </c>
      <c r="C148" s="136" t="s">
        <v>463</v>
      </c>
      <c r="D148" s="136" t="s">
        <v>464</v>
      </c>
      <c r="E148" s="136" t="s">
        <v>346</v>
      </c>
      <c r="F148" s="136" t="s">
        <v>18</v>
      </c>
      <c r="G148" s="136" t="s">
        <v>465</v>
      </c>
      <c r="J148" s="136" t="s">
        <v>466</v>
      </c>
      <c r="K148" s="136" t="s">
        <v>467</v>
      </c>
    </row>
    <row r="149" spans="2:12" hidden="1" x14ac:dyDescent="0.25">
      <c r="B149" s="136">
        <v>3</v>
      </c>
      <c r="C149" s="136" t="s">
        <v>468</v>
      </c>
      <c r="D149" s="136" t="s">
        <v>469</v>
      </c>
      <c r="E149" s="136" t="s">
        <v>324</v>
      </c>
      <c r="G149" s="136" t="s">
        <v>470</v>
      </c>
      <c r="J149" s="136" t="s">
        <v>471</v>
      </c>
      <c r="K149" s="136" t="s">
        <v>472</v>
      </c>
    </row>
    <row r="150" spans="2:12" hidden="1" x14ac:dyDescent="0.25">
      <c r="B150" s="136">
        <v>4</v>
      </c>
      <c r="C150" s="136" t="s">
        <v>461</v>
      </c>
      <c r="H150" s="136" t="s">
        <v>473</v>
      </c>
      <c r="I150" s="136" t="s">
        <v>474</v>
      </c>
      <c r="J150" s="136" t="s">
        <v>475</v>
      </c>
      <c r="K150" s="136" t="s">
        <v>476</v>
      </c>
    </row>
    <row r="151" spans="2:12" hidden="1" x14ac:dyDescent="0.25">
      <c r="D151" s="136" t="s">
        <v>470</v>
      </c>
      <c r="H151" s="136" t="s">
        <v>477</v>
      </c>
      <c r="I151" s="136" t="s">
        <v>478</v>
      </c>
      <c r="J151" s="136" t="s">
        <v>479</v>
      </c>
      <c r="K151" s="136" t="s">
        <v>480</v>
      </c>
    </row>
    <row r="152" spans="2:12" hidden="1" x14ac:dyDescent="0.25">
      <c r="D152" s="136" t="s">
        <v>481</v>
      </c>
      <c r="H152" s="136" t="s">
        <v>482</v>
      </c>
      <c r="I152" s="136" t="s">
        <v>483</v>
      </c>
      <c r="J152" s="136" t="s">
        <v>484</v>
      </c>
      <c r="K152" s="136" t="s">
        <v>485</v>
      </c>
    </row>
    <row r="153" spans="2:12" hidden="1" x14ac:dyDescent="0.25">
      <c r="D153" s="136" t="s">
        <v>486</v>
      </c>
      <c r="H153" s="136" t="s">
        <v>487</v>
      </c>
      <c r="J153" s="136" t="s">
        <v>488</v>
      </c>
      <c r="K153" s="136" t="s">
        <v>489</v>
      </c>
    </row>
    <row r="154" spans="2:12" hidden="1" x14ac:dyDescent="0.25">
      <c r="H154" s="136" t="s">
        <v>490</v>
      </c>
      <c r="J154" s="136" t="s">
        <v>491</v>
      </c>
    </row>
    <row r="155" spans="2:12" ht="60" hidden="1" x14ac:dyDescent="0.25">
      <c r="D155" s="227" t="s">
        <v>492</v>
      </c>
      <c r="E155" s="136" t="s">
        <v>493</v>
      </c>
      <c r="F155" s="136" t="s">
        <v>494</v>
      </c>
      <c r="G155" s="136" t="s">
        <v>495</v>
      </c>
      <c r="H155" s="136" t="s">
        <v>496</v>
      </c>
      <c r="I155" s="136" t="s">
        <v>497</v>
      </c>
      <c r="J155" s="136" t="s">
        <v>498</v>
      </c>
      <c r="K155" s="136" t="s">
        <v>499</v>
      </c>
    </row>
    <row r="156" spans="2:12" ht="75" hidden="1" x14ac:dyDescent="0.25">
      <c r="B156" s="136" t="s">
        <v>602</v>
      </c>
      <c r="C156" s="136" t="s">
        <v>601</v>
      </c>
      <c r="D156" s="227" t="s">
        <v>500</v>
      </c>
      <c r="E156" s="136" t="s">
        <v>501</v>
      </c>
      <c r="F156" s="136" t="s">
        <v>502</v>
      </c>
      <c r="G156" s="136" t="s">
        <v>503</v>
      </c>
      <c r="H156" s="136" t="s">
        <v>504</v>
      </c>
      <c r="I156" s="136" t="s">
        <v>505</v>
      </c>
      <c r="J156" s="136" t="s">
        <v>506</v>
      </c>
      <c r="K156" s="136" t="s">
        <v>507</v>
      </c>
    </row>
    <row r="157" spans="2:12" ht="45" hidden="1" x14ac:dyDescent="0.25">
      <c r="B157" s="136" t="s">
        <v>603</v>
      </c>
      <c r="C157" s="136" t="s">
        <v>600</v>
      </c>
      <c r="D157" s="227" t="s">
        <v>508</v>
      </c>
      <c r="E157" s="136" t="s">
        <v>509</v>
      </c>
      <c r="F157" s="136" t="s">
        <v>510</v>
      </c>
      <c r="G157" s="136" t="s">
        <v>511</v>
      </c>
      <c r="H157" s="136" t="s">
        <v>512</v>
      </c>
      <c r="I157" s="136" t="s">
        <v>513</v>
      </c>
      <c r="J157" s="136" t="s">
        <v>514</v>
      </c>
      <c r="K157" s="136" t="s">
        <v>515</v>
      </c>
    </row>
    <row r="158" spans="2:12" hidden="1" x14ac:dyDescent="0.25">
      <c r="B158" s="136" t="s">
        <v>604</v>
      </c>
      <c r="C158" s="136" t="s">
        <v>599</v>
      </c>
      <c r="F158" s="136" t="s">
        <v>516</v>
      </c>
      <c r="G158" s="136" t="s">
        <v>517</v>
      </c>
      <c r="H158" s="136" t="s">
        <v>518</v>
      </c>
      <c r="I158" s="136" t="s">
        <v>519</v>
      </c>
      <c r="J158" s="136" t="s">
        <v>520</v>
      </c>
      <c r="K158" s="136" t="s">
        <v>521</v>
      </c>
    </row>
    <row r="159" spans="2:12" hidden="1" x14ac:dyDescent="0.25">
      <c r="B159" s="136" t="s">
        <v>605</v>
      </c>
      <c r="G159" s="136" t="s">
        <v>522</v>
      </c>
      <c r="H159" s="136" t="s">
        <v>523</v>
      </c>
      <c r="I159" s="136" t="s">
        <v>524</v>
      </c>
      <c r="J159" s="136" t="s">
        <v>525</v>
      </c>
      <c r="K159" s="136" t="s">
        <v>526</v>
      </c>
    </row>
    <row r="160" spans="2:12" hidden="1" x14ac:dyDescent="0.25">
      <c r="C160" s="136" t="s">
        <v>527</v>
      </c>
      <c r="J160" s="136" t="s">
        <v>528</v>
      </c>
    </row>
    <row r="161" spans="2:10" hidden="1" x14ac:dyDescent="0.25">
      <c r="C161" s="136" t="s">
        <v>529</v>
      </c>
      <c r="I161" s="136" t="s">
        <v>530</v>
      </c>
      <c r="J161" s="136" t="s">
        <v>531</v>
      </c>
    </row>
    <row r="162" spans="2:10" hidden="1" x14ac:dyDescent="0.25">
      <c r="B162" s="236" t="s">
        <v>606</v>
      </c>
      <c r="C162" s="136" t="s">
        <v>532</v>
      </c>
      <c r="I162" s="136" t="s">
        <v>533</v>
      </c>
      <c r="J162" s="136" t="s">
        <v>534</v>
      </c>
    </row>
    <row r="163" spans="2:10" hidden="1" x14ac:dyDescent="0.25">
      <c r="B163" s="236" t="s">
        <v>29</v>
      </c>
      <c r="C163" s="136" t="s">
        <v>535</v>
      </c>
      <c r="D163" s="136" t="s">
        <v>536</v>
      </c>
      <c r="E163" s="136" t="s">
        <v>537</v>
      </c>
      <c r="I163" s="136" t="s">
        <v>538</v>
      </c>
      <c r="J163" s="136" t="s">
        <v>287</v>
      </c>
    </row>
    <row r="164" spans="2:10" hidden="1" x14ac:dyDescent="0.25">
      <c r="B164" s="236" t="s">
        <v>16</v>
      </c>
      <c r="D164" s="136" t="s">
        <v>539</v>
      </c>
      <c r="E164" s="136" t="s">
        <v>540</v>
      </c>
      <c r="H164" s="136" t="s">
        <v>412</v>
      </c>
      <c r="I164" s="136" t="s">
        <v>541</v>
      </c>
    </row>
    <row r="165" spans="2:10" hidden="1" x14ac:dyDescent="0.25">
      <c r="B165" s="236" t="s">
        <v>34</v>
      </c>
      <c r="D165" s="136" t="s">
        <v>542</v>
      </c>
      <c r="E165" s="136" t="s">
        <v>543</v>
      </c>
      <c r="H165" s="136" t="s">
        <v>422</v>
      </c>
      <c r="I165" s="136" t="s">
        <v>544</v>
      </c>
      <c r="J165" s="136" t="s">
        <v>545</v>
      </c>
    </row>
    <row r="166" spans="2:10" hidden="1" x14ac:dyDescent="0.25">
      <c r="B166" s="236" t="s">
        <v>607</v>
      </c>
      <c r="C166" s="136" t="s">
        <v>546</v>
      </c>
      <c r="D166" s="136" t="s">
        <v>547</v>
      </c>
      <c r="H166" s="136" t="s">
        <v>428</v>
      </c>
      <c r="I166" s="136" t="s">
        <v>548</v>
      </c>
      <c r="J166" s="136" t="s">
        <v>549</v>
      </c>
    </row>
    <row r="167" spans="2:10" hidden="1" x14ac:dyDescent="0.25">
      <c r="B167" s="236" t="s">
        <v>608</v>
      </c>
      <c r="C167" s="136" t="s">
        <v>550</v>
      </c>
      <c r="H167" s="136" t="s">
        <v>435</v>
      </c>
      <c r="I167" s="136" t="s">
        <v>551</v>
      </c>
    </row>
    <row r="168" spans="2:10" hidden="1" x14ac:dyDescent="0.25">
      <c r="B168" s="236" t="s">
        <v>609</v>
      </c>
      <c r="C168" s="136" t="s">
        <v>552</v>
      </c>
      <c r="E168" s="136" t="s">
        <v>553</v>
      </c>
      <c r="H168" s="136" t="s">
        <v>554</v>
      </c>
      <c r="I168" s="136" t="s">
        <v>555</v>
      </c>
    </row>
    <row r="169" spans="2:10" hidden="1" x14ac:dyDescent="0.25">
      <c r="B169" s="236" t="s">
        <v>610</v>
      </c>
      <c r="C169" s="136" t="s">
        <v>556</v>
      </c>
      <c r="E169" s="136" t="s">
        <v>557</v>
      </c>
      <c r="H169" s="136" t="s">
        <v>558</v>
      </c>
      <c r="I169" s="136" t="s">
        <v>559</v>
      </c>
    </row>
    <row r="170" spans="2:10" hidden="1" x14ac:dyDescent="0.25">
      <c r="B170" s="236" t="s">
        <v>611</v>
      </c>
      <c r="C170" s="136" t="s">
        <v>560</v>
      </c>
      <c r="E170" s="136" t="s">
        <v>561</v>
      </c>
      <c r="H170" s="136" t="s">
        <v>562</v>
      </c>
      <c r="I170" s="136" t="s">
        <v>563</v>
      </c>
    </row>
    <row r="171" spans="2:10" hidden="1" x14ac:dyDescent="0.25">
      <c r="B171" s="236" t="s">
        <v>612</v>
      </c>
      <c r="C171" s="136" t="s">
        <v>564</v>
      </c>
      <c r="E171" s="136" t="s">
        <v>565</v>
      </c>
      <c r="H171" s="136" t="s">
        <v>566</v>
      </c>
      <c r="I171" s="136" t="s">
        <v>567</v>
      </c>
    </row>
    <row r="172" spans="2:10" hidden="1" x14ac:dyDescent="0.25">
      <c r="B172" s="236" t="s">
        <v>613</v>
      </c>
      <c r="C172" s="136" t="s">
        <v>568</v>
      </c>
      <c r="E172" s="136" t="s">
        <v>569</v>
      </c>
      <c r="H172" s="136" t="s">
        <v>570</v>
      </c>
      <c r="I172" s="136" t="s">
        <v>571</v>
      </c>
    </row>
    <row r="173" spans="2:10" hidden="1" x14ac:dyDescent="0.25">
      <c r="B173" s="236" t="s">
        <v>614</v>
      </c>
      <c r="C173" s="136" t="s">
        <v>287</v>
      </c>
      <c r="E173" s="136" t="s">
        <v>572</v>
      </c>
      <c r="H173" s="136" t="s">
        <v>573</v>
      </c>
      <c r="I173" s="136" t="s">
        <v>574</v>
      </c>
    </row>
    <row r="174" spans="2:10" hidden="1" x14ac:dyDescent="0.25">
      <c r="B174" s="236" t="s">
        <v>615</v>
      </c>
      <c r="E174" s="136" t="s">
        <v>575</v>
      </c>
      <c r="H174" s="136" t="s">
        <v>576</v>
      </c>
      <c r="I174" s="136" t="s">
        <v>577</v>
      </c>
    </row>
    <row r="175" spans="2:10" hidden="1" x14ac:dyDescent="0.25">
      <c r="B175" s="236" t="s">
        <v>616</v>
      </c>
      <c r="E175" s="136" t="s">
        <v>578</v>
      </c>
      <c r="H175" s="136" t="s">
        <v>579</v>
      </c>
      <c r="I175" s="136" t="s">
        <v>580</v>
      </c>
    </row>
    <row r="176" spans="2:10" hidden="1" x14ac:dyDescent="0.25">
      <c r="B176" s="236" t="s">
        <v>617</v>
      </c>
      <c r="E176" s="136" t="s">
        <v>581</v>
      </c>
      <c r="H176" s="136" t="s">
        <v>582</v>
      </c>
      <c r="I176" s="136" t="s">
        <v>583</v>
      </c>
    </row>
    <row r="177" spans="2:9" hidden="1" x14ac:dyDescent="0.25">
      <c r="B177" s="236" t="s">
        <v>618</v>
      </c>
      <c r="H177" s="136" t="s">
        <v>584</v>
      </c>
      <c r="I177" s="136" t="s">
        <v>585</v>
      </c>
    </row>
    <row r="178" spans="2:9" hidden="1" x14ac:dyDescent="0.25">
      <c r="B178" s="236" t="s">
        <v>619</v>
      </c>
      <c r="H178" s="136" t="s">
        <v>586</v>
      </c>
    </row>
    <row r="179" spans="2:9" hidden="1" x14ac:dyDescent="0.25">
      <c r="B179" s="236" t="s">
        <v>620</v>
      </c>
      <c r="H179" s="136" t="s">
        <v>587</v>
      </c>
    </row>
    <row r="180" spans="2:9" hidden="1" x14ac:dyDescent="0.25">
      <c r="B180" s="236" t="s">
        <v>621</v>
      </c>
      <c r="H180" s="136" t="s">
        <v>588</v>
      </c>
    </row>
    <row r="181" spans="2:9" hidden="1" x14ac:dyDescent="0.25">
      <c r="B181" s="236" t="s">
        <v>622</v>
      </c>
      <c r="H181" s="136" t="s">
        <v>589</v>
      </c>
    </row>
    <row r="182" spans="2:9" hidden="1" x14ac:dyDescent="0.25">
      <c r="B182" s="236" t="s">
        <v>623</v>
      </c>
      <c r="D182" t="s">
        <v>590</v>
      </c>
      <c r="H182" s="136" t="s">
        <v>591</v>
      </c>
    </row>
    <row r="183" spans="2:9" hidden="1" x14ac:dyDescent="0.25">
      <c r="B183" s="236" t="s">
        <v>624</v>
      </c>
      <c r="D183" t="s">
        <v>592</v>
      </c>
      <c r="H183" s="136" t="s">
        <v>593</v>
      </c>
    </row>
    <row r="184" spans="2:9" hidden="1" x14ac:dyDescent="0.25">
      <c r="B184" s="236" t="s">
        <v>625</v>
      </c>
      <c r="D184" t="s">
        <v>594</v>
      </c>
      <c r="H184" s="136" t="s">
        <v>595</v>
      </c>
    </row>
    <row r="185" spans="2:9" hidden="1" x14ac:dyDescent="0.25">
      <c r="B185" s="236" t="s">
        <v>626</v>
      </c>
      <c r="D185" t="s">
        <v>592</v>
      </c>
      <c r="H185" s="136" t="s">
        <v>596</v>
      </c>
    </row>
    <row r="186" spans="2:9" hidden="1" x14ac:dyDescent="0.25">
      <c r="B186" s="236" t="s">
        <v>627</v>
      </c>
      <c r="D186" t="s">
        <v>597</v>
      </c>
    </row>
    <row r="187" spans="2:9" hidden="1" x14ac:dyDescent="0.25">
      <c r="B187" s="236" t="s">
        <v>628</v>
      </c>
      <c r="D187" t="s">
        <v>592</v>
      </c>
    </row>
    <row r="188" spans="2:9" hidden="1" x14ac:dyDescent="0.25">
      <c r="B188" s="236" t="s">
        <v>629</v>
      </c>
    </row>
    <row r="189" spans="2:9" hidden="1" x14ac:dyDescent="0.25">
      <c r="B189" s="236" t="s">
        <v>630</v>
      </c>
    </row>
    <row r="190" spans="2:9" hidden="1" x14ac:dyDescent="0.25">
      <c r="B190" s="236" t="s">
        <v>631</v>
      </c>
    </row>
    <row r="191" spans="2:9" hidden="1" x14ac:dyDescent="0.25">
      <c r="B191" s="236" t="s">
        <v>632</v>
      </c>
    </row>
    <row r="192" spans="2:9" hidden="1" x14ac:dyDescent="0.25">
      <c r="B192" s="236" t="s">
        <v>633</v>
      </c>
    </row>
    <row r="193" spans="2:2" hidden="1" x14ac:dyDescent="0.25">
      <c r="B193" s="236" t="s">
        <v>634</v>
      </c>
    </row>
    <row r="194" spans="2:2" hidden="1" x14ac:dyDescent="0.25">
      <c r="B194" s="236" t="s">
        <v>635</v>
      </c>
    </row>
    <row r="195" spans="2:2" hidden="1" x14ac:dyDescent="0.25">
      <c r="B195" s="236" t="s">
        <v>636</v>
      </c>
    </row>
    <row r="196" spans="2:2" hidden="1" x14ac:dyDescent="0.25">
      <c r="B196" s="236" t="s">
        <v>637</v>
      </c>
    </row>
    <row r="197" spans="2:2" hidden="1" x14ac:dyDescent="0.25">
      <c r="B197" s="236" t="s">
        <v>51</v>
      </c>
    </row>
    <row r="198" spans="2:2" hidden="1" x14ac:dyDescent="0.25">
      <c r="B198" s="236" t="s">
        <v>56</v>
      </c>
    </row>
    <row r="199" spans="2:2" hidden="1" x14ac:dyDescent="0.25">
      <c r="B199" s="236" t="s">
        <v>58</v>
      </c>
    </row>
    <row r="200" spans="2:2" hidden="1" x14ac:dyDescent="0.25">
      <c r="B200" s="236" t="s">
        <v>60</v>
      </c>
    </row>
    <row r="201" spans="2:2" hidden="1" x14ac:dyDescent="0.25">
      <c r="B201" s="236" t="s">
        <v>23</v>
      </c>
    </row>
    <row r="202" spans="2:2" hidden="1" x14ac:dyDescent="0.25">
      <c r="B202" s="236" t="s">
        <v>62</v>
      </c>
    </row>
    <row r="203" spans="2:2" hidden="1" x14ac:dyDescent="0.25">
      <c r="B203" s="236" t="s">
        <v>64</v>
      </c>
    </row>
    <row r="204" spans="2:2" hidden="1" x14ac:dyDescent="0.25">
      <c r="B204" s="236" t="s">
        <v>67</v>
      </c>
    </row>
    <row r="205" spans="2:2" hidden="1" x14ac:dyDescent="0.25">
      <c r="B205" s="236" t="s">
        <v>68</v>
      </c>
    </row>
    <row r="206" spans="2:2" hidden="1" x14ac:dyDescent="0.25">
      <c r="B206" s="236" t="s">
        <v>69</v>
      </c>
    </row>
    <row r="207" spans="2:2" hidden="1" x14ac:dyDescent="0.25">
      <c r="B207" s="236" t="s">
        <v>70</v>
      </c>
    </row>
    <row r="208" spans="2:2" hidden="1" x14ac:dyDescent="0.25">
      <c r="B208" s="236" t="s">
        <v>638</v>
      </c>
    </row>
    <row r="209" spans="2:2" hidden="1" x14ac:dyDescent="0.25">
      <c r="B209" s="236" t="s">
        <v>639</v>
      </c>
    </row>
    <row r="210" spans="2:2" hidden="1" x14ac:dyDescent="0.25">
      <c r="B210" s="236" t="s">
        <v>74</v>
      </c>
    </row>
    <row r="211" spans="2:2" hidden="1" x14ac:dyDescent="0.25">
      <c r="B211" s="236" t="s">
        <v>76</v>
      </c>
    </row>
    <row r="212" spans="2:2" hidden="1" x14ac:dyDescent="0.25">
      <c r="B212" s="236" t="s">
        <v>80</v>
      </c>
    </row>
    <row r="213" spans="2:2" hidden="1" x14ac:dyDescent="0.25">
      <c r="B213" s="236" t="s">
        <v>640</v>
      </c>
    </row>
    <row r="214" spans="2:2" hidden="1" x14ac:dyDescent="0.25">
      <c r="B214" s="236" t="s">
        <v>641</v>
      </c>
    </row>
    <row r="215" spans="2:2" hidden="1" x14ac:dyDescent="0.25">
      <c r="B215" s="236" t="s">
        <v>642</v>
      </c>
    </row>
    <row r="216" spans="2:2" hidden="1" x14ac:dyDescent="0.25">
      <c r="B216" s="236" t="s">
        <v>78</v>
      </c>
    </row>
    <row r="217" spans="2:2" hidden="1" x14ac:dyDescent="0.25">
      <c r="B217" s="236" t="s">
        <v>79</v>
      </c>
    </row>
    <row r="218" spans="2:2" hidden="1" x14ac:dyDescent="0.25">
      <c r="B218" s="236" t="s">
        <v>82</v>
      </c>
    </row>
    <row r="219" spans="2:2" hidden="1" x14ac:dyDescent="0.25">
      <c r="B219" s="236" t="s">
        <v>84</v>
      </c>
    </row>
    <row r="220" spans="2:2" hidden="1" x14ac:dyDescent="0.25">
      <c r="B220" s="236" t="s">
        <v>643</v>
      </c>
    </row>
    <row r="221" spans="2:2" hidden="1" x14ac:dyDescent="0.25">
      <c r="B221" s="236" t="s">
        <v>83</v>
      </c>
    </row>
    <row r="222" spans="2:2" hidden="1" x14ac:dyDescent="0.25">
      <c r="B222" s="236" t="s">
        <v>85</v>
      </c>
    </row>
    <row r="223" spans="2:2" hidden="1" x14ac:dyDescent="0.25">
      <c r="B223" s="236" t="s">
        <v>88</v>
      </c>
    </row>
    <row r="224" spans="2:2" hidden="1" x14ac:dyDescent="0.25">
      <c r="B224" s="236" t="s">
        <v>87</v>
      </c>
    </row>
    <row r="225" spans="2:2" hidden="1" x14ac:dyDescent="0.25">
      <c r="B225" s="236" t="s">
        <v>644</v>
      </c>
    </row>
    <row r="226" spans="2:2" hidden="1" x14ac:dyDescent="0.25">
      <c r="B226" s="236" t="s">
        <v>94</v>
      </c>
    </row>
    <row r="227" spans="2:2" hidden="1" x14ac:dyDescent="0.25">
      <c r="B227" s="236" t="s">
        <v>96</v>
      </c>
    </row>
    <row r="228" spans="2:2" hidden="1" x14ac:dyDescent="0.25">
      <c r="B228" s="236" t="s">
        <v>97</v>
      </c>
    </row>
    <row r="229" spans="2:2" hidden="1" x14ac:dyDescent="0.25">
      <c r="B229" s="236" t="s">
        <v>98</v>
      </c>
    </row>
    <row r="230" spans="2:2" hidden="1" x14ac:dyDescent="0.25">
      <c r="B230" s="236" t="s">
        <v>645</v>
      </c>
    </row>
    <row r="231" spans="2:2" hidden="1" x14ac:dyDescent="0.25">
      <c r="B231" s="236" t="s">
        <v>646</v>
      </c>
    </row>
    <row r="232" spans="2:2" hidden="1" x14ac:dyDescent="0.25">
      <c r="B232" s="236" t="s">
        <v>99</v>
      </c>
    </row>
    <row r="233" spans="2:2" hidden="1" x14ac:dyDescent="0.25">
      <c r="B233" s="236" t="s">
        <v>153</v>
      </c>
    </row>
    <row r="234" spans="2:2" hidden="1" x14ac:dyDescent="0.25">
      <c r="B234" s="236" t="s">
        <v>647</v>
      </c>
    </row>
    <row r="235" spans="2:2" ht="30" hidden="1" x14ac:dyDescent="0.25">
      <c r="B235" s="236" t="s">
        <v>648</v>
      </c>
    </row>
    <row r="236" spans="2:2" hidden="1" x14ac:dyDescent="0.25">
      <c r="B236" s="236" t="s">
        <v>104</v>
      </c>
    </row>
    <row r="237" spans="2:2" hidden="1" x14ac:dyDescent="0.25">
      <c r="B237" s="236" t="s">
        <v>106</v>
      </c>
    </row>
    <row r="238" spans="2:2" hidden="1" x14ac:dyDescent="0.25">
      <c r="B238" s="236" t="s">
        <v>649</v>
      </c>
    </row>
    <row r="239" spans="2:2" hidden="1" x14ac:dyDescent="0.25">
      <c r="B239" s="236" t="s">
        <v>154</v>
      </c>
    </row>
    <row r="240" spans="2:2" hidden="1" x14ac:dyDescent="0.25">
      <c r="B240" s="236" t="s">
        <v>171</v>
      </c>
    </row>
    <row r="241" spans="2:2" hidden="1" x14ac:dyDescent="0.25">
      <c r="B241" s="236" t="s">
        <v>105</v>
      </c>
    </row>
    <row r="242" spans="2:2" hidden="1" x14ac:dyDescent="0.25">
      <c r="B242" s="236" t="s">
        <v>109</v>
      </c>
    </row>
    <row r="243" spans="2:2" hidden="1" x14ac:dyDescent="0.25">
      <c r="B243" s="236" t="s">
        <v>103</v>
      </c>
    </row>
    <row r="244" spans="2:2" hidden="1" x14ac:dyDescent="0.25">
      <c r="B244" s="236" t="s">
        <v>125</v>
      </c>
    </row>
    <row r="245" spans="2:2" hidden="1" x14ac:dyDescent="0.25">
      <c r="B245" s="236" t="s">
        <v>650</v>
      </c>
    </row>
    <row r="246" spans="2:2" hidden="1" x14ac:dyDescent="0.25">
      <c r="B246" s="236" t="s">
        <v>111</v>
      </c>
    </row>
    <row r="247" spans="2:2" hidden="1" x14ac:dyDescent="0.25">
      <c r="B247" s="236" t="s">
        <v>114</v>
      </c>
    </row>
    <row r="248" spans="2:2" hidden="1" x14ac:dyDescent="0.25">
      <c r="B248" s="236" t="s">
        <v>120</v>
      </c>
    </row>
    <row r="249" spans="2:2" hidden="1" x14ac:dyDescent="0.25">
      <c r="B249" s="236" t="s">
        <v>117</v>
      </c>
    </row>
    <row r="250" spans="2:2" ht="30" hidden="1" x14ac:dyDescent="0.25">
      <c r="B250" s="236" t="s">
        <v>651</v>
      </c>
    </row>
    <row r="251" spans="2:2" hidden="1" x14ac:dyDescent="0.25">
      <c r="B251" s="236" t="s">
        <v>115</v>
      </c>
    </row>
    <row r="252" spans="2:2" hidden="1" x14ac:dyDescent="0.25">
      <c r="B252" s="236" t="s">
        <v>116</v>
      </c>
    </row>
    <row r="253" spans="2:2" hidden="1" x14ac:dyDescent="0.25">
      <c r="B253" s="236" t="s">
        <v>127</v>
      </c>
    </row>
    <row r="254" spans="2:2" hidden="1" x14ac:dyDescent="0.25">
      <c r="B254" s="236" t="s">
        <v>124</v>
      </c>
    </row>
    <row r="255" spans="2:2" hidden="1" x14ac:dyDescent="0.25">
      <c r="B255" s="236" t="s">
        <v>123</v>
      </c>
    </row>
    <row r="256" spans="2:2" hidden="1" x14ac:dyDescent="0.25">
      <c r="B256" s="236" t="s">
        <v>126</v>
      </c>
    </row>
    <row r="257" spans="2:2" hidden="1" x14ac:dyDescent="0.25">
      <c r="B257" s="236" t="s">
        <v>118</v>
      </c>
    </row>
    <row r="258" spans="2:2" hidden="1" x14ac:dyDescent="0.25">
      <c r="B258" s="236" t="s">
        <v>119</v>
      </c>
    </row>
    <row r="259" spans="2:2" hidden="1" x14ac:dyDescent="0.25">
      <c r="B259" s="236" t="s">
        <v>112</v>
      </c>
    </row>
    <row r="260" spans="2:2" hidden="1" x14ac:dyDescent="0.25">
      <c r="B260" s="236" t="s">
        <v>113</v>
      </c>
    </row>
    <row r="261" spans="2:2" hidden="1" x14ac:dyDescent="0.25">
      <c r="B261" s="236" t="s">
        <v>128</v>
      </c>
    </row>
    <row r="262" spans="2:2" hidden="1" x14ac:dyDescent="0.25">
      <c r="B262" s="236" t="s">
        <v>134</v>
      </c>
    </row>
    <row r="263" spans="2:2" hidden="1" x14ac:dyDescent="0.25">
      <c r="B263" s="236" t="s">
        <v>135</v>
      </c>
    </row>
    <row r="264" spans="2:2" hidden="1" x14ac:dyDescent="0.25">
      <c r="B264" s="236" t="s">
        <v>133</v>
      </c>
    </row>
    <row r="265" spans="2:2" hidden="1" x14ac:dyDescent="0.25">
      <c r="B265" s="236" t="s">
        <v>652</v>
      </c>
    </row>
    <row r="266" spans="2:2" hidden="1" x14ac:dyDescent="0.25">
      <c r="B266" s="236" t="s">
        <v>130</v>
      </c>
    </row>
    <row r="267" spans="2:2" hidden="1" x14ac:dyDescent="0.25">
      <c r="B267" s="236" t="s">
        <v>129</v>
      </c>
    </row>
    <row r="268" spans="2:2" hidden="1" x14ac:dyDescent="0.25">
      <c r="B268" s="236" t="s">
        <v>137</v>
      </c>
    </row>
    <row r="269" spans="2:2" hidden="1" x14ac:dyDescent="0.25">
      <c r="B269" s="236" t="s">
        <v>138</v>
      </c>
    </row>
    <row r="270" spans="2:2" hidden="1" x14ac:dyDescent="0.25">
      <c r="B270" s="236" t="s">
        <v>140</v>
      </c>
    </row>
    <row r="271" spans="2:2" hidden="1" x14ac:dyDescent="0.25">
      <c r="B271" s="236" t="s">
        <v>143</v>
      </c>
    </row>
    <row r="272" spans="2:2" hidden="1" x14ac:dyDescent="0.25">
      <c r="B272" s="236" t="s">
        <v>144</v>
      </c>
    </row>
    <row r="273" spans="2:2" hidden="1" x14ac:dyDescent="0.25">
      <c r="B273" s="236" t="s">
        <v>139</v>
      </c>
    </row>
    <row r="274" spans="2:2" hidden="1" x14ac:dyDescent="0.25">
      <c r="B274" s="236" t="s">
        <v>141</v>
      </c>
    </row>
    <row r="275" spans="2:2" hidden="1" x14ac:dyDescent="0.25">
      <c r="B275" s="236" t="s">
        <v>145</v>
      </c>
    </row>
    <row r="276" spans="2:2" hidden="1" x14ac:dyDescent="0.25">
      <c r="B276" s="236" t="s">
        <v>653</v>
      </c>
    </row>
    <row r="277" spans="2:2" hidden="1" x14ac:dyDescent="0.25">
      <c r="B277" s="236" t="s">
        <v>142</v>
      </c>
    </row>
    <row r="278" spans="2:2" hidden="1" x14ac:dyDescent="0.25">
      <c r="B278" s="236" t="s">
        <v>150</v>
      </c>
    </row>
    <row r="279" spans="2:2" hidden="1" x14ac:dyDescent="0.25">
      <c r="B279" s="236" t="s">
        <v>151</v>
      </c>
    </row>
    <row r="280" spans="2:2" hidden="1" x14ac:dyDescent="0.25">
      <c r="B280" s="236" t="s">
        <v>152</v>
      </c>
    </row>
    <row r="281" spans="2:2" hidden="1" x14ac:dyDescent="0.25">
      <c r="B281" s="236" t="s">
        <v>159</v>
      </c>
    </row>
    <row r="282" spans="2:2" hidden="1" x14ac:dyDescent="0.25">
      <c r="B282" s="236" t="s">
        <v>172</v>
      </c>
    </row>
    <row r="283" spans="2:2" hidden="1" x14ac:dyDescent="0.25">
      <c r="B283" s="236" t="s">
        <v>160</v>
      </c>
    </row>
    <row r="284" spans="2:2" hidden="1" x14ac:dyDescent="0.25">
      <c r="B284" s="236" t="s">
        <v>167</v>
      </c>
    </row>
    <row r="285" spans="2:2" hidden="1" x14ac:dyDescent="0.25">
      <c r="B285" s="236" t="s">
        <v>163</v>
      </c>
    </row>
    <row r="286" spans="2:2" hidden="1" x14ac:dyDescent="0.25">
      <c r="B286" s="236" t="s">
        <v>65</v>
      </c>
    </row>
    <row r="287" spans="2:2" hidden="1" x14ac:dyDescent="0.25">
      <c r="B287" s="236" t="s">
        <v>157</v>
      </c>
    </row>
    <row r="288" spans="2:2" hidden="1" x14ac:dyDescent="0.25">
      <c r="B288" s="236" t="s">
        <v>161</v>
      </c>
    </row>
    <row r="289" spans="2:2" hidden="1" x14ac:dyDescent="0.25">
      <c r="B289" s="236" t="s">
        <v>158</v>
      </c>
    </row>
    <row r="290" spans="2:2" hidden="1" x14ac:dyDescent="0.25">
      <c r="B290" s="236" t="s">
        <v>173</v>
      </c>
    </row>
    <row r="291" spans="2:2" hidden="1" x14ac:dyDescent="0.25">
      <c r="B291" s="236" t="s">
        <v>654</v>
      </c>
    </row>
    <row r="292" spans="2:2" hidden="1" x14ac:dyDescent="0.25">
      <c r="B292" s="236" t="s">
        <v>166</v>
      </c>
    </row>
    <row r="293" spans="2:2" hidden="1" x14ac:dyDescent="0.25">
      <c r="B293" s="236" t="s">
        <v>174</v>
      </c>
    </row>
    <row r="294" spans="2:2" hidden="1" x14ac:dyDescent="0.25">
      <c r="B294" s="236" t="s">
        <v>162</v>
      </c>
    </row>
    <row r="295" spans="2:2" hidden="1" x14ac:dyDescent="0.25">
      <c r="B295" s="236" t="s">
        <v>177</v>
      </c>
    </row>
    <row r="296" spans="2:2" hidden="1" x14ac:dyDescent="0.25">
      <c r="B296" s="236" t="s">
        <v>655</v>
      </c>
    </row>
    <row r="297" spans="2:2" hidden="1" x14ac:dyDescent="0.25">
      <c r="B297" s="236" t="s">
        <v>182</v>
      </c>
    </row>
    <row r="298" spans="2:2" hidden="1" x14ac:dyDescent="0.25">
      <c r="B298" s="236" t="s">
        <v>179</v>
      </c>
    </row>
    <row r="299" spans="2:2" hidden="1" x14ac:dyDescent="0.25">
      <c r="B299" s="236" t="s">
        <v>178</v>
      </c>
    </row>
    <row r="300" spans="2:2" hidden="1" x14ac:dyDescent="0.25">
      <c r="B300" s="236" t="s">
        <v>187</v>
      </c>
    </row>
    <row r="301" spans="2:2" hidden="1" x14ac:dyDescent="0.25">
      <c r="B301" s="236" t="s">
        <v>183</v>
      </c>
    </row>
    <row r="302" spans="2:2" hidden="1" x14ac:dyDescent="0.25">
      <c r="B302" s="236" t="s">
        <v>184</v>
      </c>
    </row>
    <row r="303" spans="2:2" hidden="1" x14ac:dyDescent="0.25">
      <c r="B303" s="236" t="s">
        <v>185</v>
      </c>
    </row>
    <row r="304" spans="2:2" hidden="1" x14ac:dyDescent="0.25">
      <c r="B304" s="236" t="s">
        <v>186</v>
      </c>
    </row>
    <row r="305" spans="2:2" hidden="1" x14ac:dyDescent="0.25">
      <c r="B305" s="236" t="s">
        <v>188</v>
      </c>
    </row>
    <row r="306" spans="2:2" hidden="1" x14ac:dyDescent="0.25">
      <c r="B306" s="236" t="s">
        <v>656</v>
      </c>
    </row>
    <row r="307" spans="2:2" hidden="1" x14ac:dyDescent="0.25">
      <c r="B307" s="236" t="s">
        <v>189</v>
      </c>
    </row>
    <row r="308" spans="2:2" hidden="1" x14ac:dyDescent="0.25">
      <c r="B308" s="236" t="s">
        <v>190</v>
      </c>
    </row>
    <row r="309" spans="2:2" hidden="1" x14ac:dyDescent="0.25">
      <c r="B309" s="236" t="s">
        <v>195</v>
      </c>
    </row>
    <row r="310" spans="2:2" hidden="1" x14ac:dyDescent="0.25">
      <c r="B310" s="236" t="s">
        <v>196</v>
      </c>
    </row>
    <row r="311" spans="2:2" ht="30" hidden="1" x14ac:dyDescent="0.25">
      <c r="B311" s="236" t="s">
        <v>155</v>
      </c>
    </row>
    <row r="312" spans="2:2" hidden="1" x14ac:dyDescent="0.25">
      <c r="B312" s="236" t="s">
        <v>657</v>
      </c>
    </row>
    <row r="313" spans="2:2" hidden="1" x14ac:dyDescent="0.25">
      <c r="B313" s="236" t="s">
        <v>658</v>
      </c>
    </row>
    <row r="314" spans="2:2" hidden="1" x14ac:dyDescent="0.25">
      <c r="B314" s="236" t="s">
        <v>197</v>
      </c>
    </row>
    <row r="315" spans="2:2" hidden="1" x14ac:dyDescent="0.25">
      <c r="B315" s="236" t="s">
        <v>156</v>
      </c>
    </row>
    <row r="316" spans="2:2" hidden="1" x14ac:dyDescent="0.25">
      <c r="B316" s="236" t="s">
        <v>659</v>
      </c>
    </row>
    <row r="317" spans="2:2" hidden="1" x14ac:dyDescent="0.25">
      <c r="B317" s="236" t="s">
        <v>169</v>
      </c>
    </row>
    <row r="318" spans="2:2" hidden="1" x14ac:dyDescent="0.25">
      <c r="B318" s="236" t="s">
        <v>201</v>
      </c>
    </row>
    <row r="319" spans="2:2" hidden="1" x14ac:dyDescent="0.25">
      <c r="B319" s="236" t="s">
        <v>202</v>
      </c>
    </row>
    <row r="320" spans="2:2" hidden="1" x14ac:dyDescent="0.25">
      <c r="B320" s="236" t="s">
        <v>181</v>
      </c>
    </row>
    <row r="321" hidden="1" x14ac:dyDescent="0.25"/>
  </sheetData>
  <dataConsolidate/>
  <customSheetViews>
    <customSheetView guid="{7B425271-EFA7-4C44-AE73-635E47895AE8}" scale="85" showGridLines="0" fitToPage="1" hiddenRows="1" topLeftCell="A63">
      <selection activeCell="C349" sqref="C349"/>
      <pageMargins left="0.7" right="0.7" top="0.75" bottom="0.75" header="0.3" footer="0.3"/>
      <pageSetup paperSize="8" scale="36" fitToHeight="0" orientation="landscape" cellComments="asDisplayed" r:id="rId1"/>
    </customSheetView>
    <customSheetView guid="{E2F4CD7E-52FC-415A-A9A3-BE92284EBC59}" scale="85" showGridLines="0" fitToPage="1" hiddenRows="1" topLeftCell="A63">
      <selection activeCell="C349" sqref="C349"/>
      <pageMargins left="0.7" right="0.7" top="0.75" bottom="0.75" header="0.3" footer="0.3"/>
      <pageSetup paperSize="8" scale="36" fitToHeight="0" orientation="landscape" cellComments="asDisplayed" r:id="rId2"/>
    </customSheetView>
    <customSheetView guid="{6915328C-4577-4529-87E4-CC89F584DA72}" scale="85" showGridLines="0" fitToPage="1" hiddenRows="1" topLeftCell="A63">
      <selection activeCell="C349" sqref="C349"/>
      <pageMargins left="0.7" right="0.7" top="0.75" bottom="0.75" header="0.3" footer="0.3"/>
      <pageSetup paperSize="8" scale="36" fitToHeight="0" orientation="landscape" cellComments="asDisplayed" r:id="rId3"/>
    </customSheetView>
    <customSheetView guid="{DB0F56AB-80BC-4A99-ABE2-38F1B9C6820C}" scale="139" showGridLines="0" fitToPage="1" hiddenRows="1" topLeftCell="B25">
      <selection activeCell="C13" sqref="C13"/>
      <pageMargins left="0.7" right="0.7" top="0.75" bottom="0.75" header="0.3" footer="0.3"/>
      <pageSetup paperSize="8" scale="36" fitToHeight="0" orientation="landscape" cellComments="asDisplayed" r:id="rId4"/>
    </customSheetView>
    <customSheetView guid="{1BCE93D0-BE6B-4DA7-AFC6-24720BCF46BB}" scale="139" showGridLines="0" fitToPage="1" hiddenRows="1" topLeftCell="B25">
      <selection activeCell="C13" sqref="C13"/>
      <pageMargins left="0.7" right="0.7" top="0.75" bottom="0.75" header="0.3" footer="0.3"/>
      <pageSetup paperSize="8" scale="36" fitToHeight="0" orientation="landscape" cellComments="asDisplayed" r:id="rId5"/>
    </customSheetView>
    <customSheetView guid="{05ECDF38-F78F-4CAF-8500-6895D78ACEB2}" scale="96" showGridLines="0" fitToPage="1" hiddenRows="1" topLeftCell="G20">
      <selection activeCell="J21" sqref="J21"/>
      <pageMargins left="0.7" right="0.7" top="0.75" bottom="0.75" header="0.3" footer="0.3"/>
      <pageSetup paperSize="8" scale="36" fitToHeight="0" orientation="landscape" cellComments="asDisplayed" r:id="rId6"/>
    </customSheetView>
    <customSheetView guid="{E058BA81-772F-4FF7-8160-F6986B293078}" scale="85" showGridLines="0" fitToPage="1" hiddenRows="1" topLeftCell="F105">
      <selection activeCell="H78" sqref="H78"/>
      <pageMargins left="0.7" right="0.7" top="0.75" bottom="0.75" header="0.3" footer="0.3"/>
      <pageSetup paperSize="8" scale="36" fitToHeight="0" orientation="landscape" cellComments="asDisplayed" r:id="rId7"/>
    </customSheetView>
    <customSheetView guid="{D88A83F3-0A4C-4703-B3E7-367418A9D062}" scale="85" showGridLines="0" fitToPage="1" hiddenRows="1" topLeftCell="A63">
      <selection activeCell="C349" sqref="C349"/>
      <pageMargins left="0.7" right="0.7" top="0.75" bottom="0.75" header="0.3" footer="0.3"/>
      <pageSetup paperSize="8" scale="36" fitToHeight="0" orientation="landscape" cellComments="asDisplayed" r:id="rId8"/>
    </customSheetView>
  </customSheetViews>
  <mergeCells count="352">
    <mergeCell ref="B10:C10"/>
    <mergeCell ref="D19:G19"/>
    <mergeCell ref="H19:K19"/>
    <mergeCell ref="L19:O19"/>
    <mergeCell ref="P19:S19"/>
    <mergeCell ref="B20:B23"/>
    <mergeCell ref="C20:C23"/>
    <mergeCell ref="D25:G25"/>
    <mergeCell ref="H25:K25"/>
    <mergeCell ref="L25:O25"/>
    <mergeCell ref="P25:S25"/>
    <mergeCell ref="L26:M26"/>
    <mergeCell ref="P26:Q26"/>
    <mergeCell ref="R27:R28"/>
    <mergeCell ref="S27:S28"/>
    <mergeCell ref="B29:B38"/>
    <mergeCell ref="C29:C38"/>
    <mergeCell ref="K27:K28"/>
    <mergeCell ref="N27:N28"/>
    <mergeCell ref="O27:O28"/>
    <mergeCell ref="B39:B50"/>
    <mergeCell ref="C39:C50"/>
    <mergeCell ref="D40:D41"/>
    <mergeCell ref="E40:E41"/>
    <mergeCell ref="H40:H41"/>
    <mergeCell ref="I40:I41"/>
    <mergeCell ref="F27:F28"/>
    <mergeCell ref="G27:G28"/>
    <mergeCell ref="J27:J28"/>
    <mergeCell ref="D46:D47"/>
    <mergeCell ref="E46:E47"/>
    <mergeCell ref="H46:H47"/>
    <mergeCell ref="I46:I47"/>
    <mergeCell ref="B26:B28"/>
    <mergeCell ref="C26:C28"/>
    <mergeCell ref="D26:E26"/>
    <mergeCell ref="H26:I26"/>
    <mergeCell ref="L40:L41"/>
    <mergeCell ref="M40:M41"/>
    <mergeCell ref="P40:P41"/>
    <mergeCell ref="Q40:Q41"/>
    <mergeCell ref="D43:D44"/>
    <mergeCell ref="E43:E44"/>
    <mergeCell ref="H43:H44"/>
    <mergeCell ref="I43:I44"/>
    <mergeCell ref="L43:L44"/>
    <mergeCell ref="M43:M44"/>
    <mergeCell ref="P43:P44"/>
    <mergeCell ref="Q43:Q44"/>
    <mergeCell ref="L46:L47"/>
    <mergeCell ref="M46:M47"/>
    <mergeCell ref="P46:P47"/>
    <mergeCell ref="Q46:Q47"/>
    <mergeCell ref="P49:P50"/>
    <mergeCell ref="Q49:Q50"/>
    <mergeCell ref="D52:G52"/>
    <mergeCell ref="H52:K52"/>
    <mergeCell ref="L52:O52"/>
    <mergeCell ref="P52:S52"/>
    <mergeCell ref="D49:D50"/>
    <mergeCell ref="E49:E50"/>
    <mergeCell ref="H49:H50"/>
    <mergeCell ref="I49:I50"/>
    <mergeCell ref="L49:L50"/>
    <mergeCell ref="M49:M50"/>
    <mergeCell ref="N54:N55"/>
    <mergeCell ref="O54:O55"/>
    <mergeCell ref="R54:R55"/>
    <mergeCell ref="S54:S55"/>
    <mergeCell ref="B56:B59"/>
    <mergeCell ref="C56:C57"/>
    <mergeCell ref="F56:G56"/>
    <mergeCell ref="J56:K56"/>
    <mergeCell ref="N56:O56"/>
    <mergeCell ref="R56:S56"/>
    <mergeCell ref="B53:B55"/>
    <mergeCell ref="C53:C55"/>
    <mergeCell ref="D53:E53"/>
    <mergeCell ref="H53:I53"/>
    <mergeCell ref="L53:M53"/>
    <mergeCell ref="P53:Q53"/>
    <mergeCell ref="F54:F55"/>
    <mergeCell ref="G54:G55"/>
    <mergeCell ref="J54:J55"/>
    <mergeCell ref="K54:K55"/>
    <mergeCell ref="F57:G57"/>
    <mergeCell ref="J57:K57"/>
    <mergeCell ref="N57:O57"/>
    <mergeCell ref="R57:S57"/>
    <mergeCell ref="D62:E62"/>
    <mergeCell ref="F62:G62"/>
    <mergeCell ref="H62:I62"/>
    <mergeCell ref="J62:K62"/>
    <mergeCell ref="C58:C59"/>
    <mergeCell ref="D61:G61"/>
    <mergeCell ref="H61:K61"/>
    <mergeCell ref="L61:O61"/>
    <mergeCell ref="P61:S61"/>
    <mergeCell ref="L62:M62"/>
    <mergeCell ref="N62:O62"/>
    <mergeCell ref="P62:Q62"/>
    <mergeCell ref="R62:S62"/>
    <mergeCell ref="N65:O65"/>
    <mergeCell ref="R65:S65"/>
    <mergeCell ref="D67:G67"/>
    <mergeCell ref="H67:K67"/>
    <mergeCell ref="L67:O67"/>
    <mergeCell ref="P67:S67"/>
    <mergeCell ref="P63:Q63"/>
    <mergeCell ref="R63:S63"/>
    <mergeCell ref="B64:B65"/>
    <mergeCell ref="C64:C65"/>
    <mergeCell ref="F64:G64"/>
    <mergeCell ref="J64:K64"/>
    <mergeCell ref="N64:O64"/>
    <mergeCell ref="R64:S64"/>
    <mergeCell ref="F65:G65"/>
    <mergeCell ref="J65:K65"/>
    <mergeCell ref="B62:B63"/>
    <mergeCell ref="C62:C63"/>
    <mergeCell ref="D63:E63"/>
    <mergeCell ref="F63:G63"/>
    <mergeCell ref="H63:I63"/>
    <mergeCell ref="J63:K63"/>
    <mergeCell ref="L63:M63"/>
    <mergeCell ref="N63:O63"/>
    <mergeCell ref="J70:K70"/>
    <mergeCell ref="N70:O70"/>
    <mergeCell ref="R70:S70"/>
    <mergeCell ref="F71:G71"/>
    <mergeCell ref="J71:K71"/>
    <mergeCell ref="N71:O71"/>
    <mergeCell ref="R71:S71"/>
    <mergeCell ref="B68:B76"/>
    <mergeCell ref="C68:C69"/>
    <mergeCell ref="F68:G68"/>
    <mergeCell ref="F69:G69"/>
    <mergeCell ref="C70:C76"/>
    <mergeCell ref="F70:G70"/>
    <mergeCell ref="F72:G72"/>
    <mergeCell ref="F74:G74"/>
    <mergeCell ref="F76:G76"/>
    <mergeCell ref="J74:K74"/>
    <mergeCell ref="N74:O74"/>
    <mergeCell ref="R74:S74"/>
    <mergeCell ref="F75:G75"/>
    <mergeCell ref="J75:K75"/>
    <mergeCell ref="N75:O75"/>
    <mergeCell ref="R75:S75"/>
    <mergeCell ref="J72:K72"/>
    <mergeCell ref="N72:O72"/>
    <mergeCell ref="R72:S72"/>
    <mergeCell ref="F73:G73"/>
    <mergeCell ref="J73:K73"/>
    <mergeCell ref="N73:O73"/>
    <mergeCell ref="R73:S73"/>
    <mergeCell ref="J76:K76"/>
    <mergeCell ref="N76:O76"/>
    <mergeCell ref="R76:S76"/>
    <mergeCell ref="I80:J80"/>
    <mergeCell ref="M80:N80"/>
    <mergeCell ref="Q80:R80"/>
    <mergeCell ref="E81:F81"/>
    <mergeCell ref="I81:J81"/>
    <mergeCell ref="M81:N81"/>
    <mergeCell ref="Q81:R81"/>
    <mergeCell ref="I78:J78"/>
    <mergeCell ref="M78:N78"/>
    <mergeCell ref="Q78:R78"/>
    <mergeCell ref="E79:F79"/>
    <mergeCell ref="I79:J79"/>
    <mergeCell ref="M79:N79"/>
    <mergeCell ref="Q79:R79"/>
    <mergeCell ref="P85:S85"/>
    <mergeCell ref="B86:B87"/>
    <mergeCell ref="C86:C87"/>
    <mergeCell ref="D86:E86"/>
    <mergeCell ref="H86:I86"/>
    <mergeCell ref="L86:M86"/>
    <mergeCell ref="P86:Q86"/>
    <mergeCell ref="E82:F82"/>
    <mergeCell ref="I82:J82"/>
    <mergeCell ref="M82:N82"/>
    <mergeCell ref="Q82:R82"/>
    <mergeCell ref="E83:F83"/>
    <mergeCell ref="I83:J83"/>
    <mergeCell ref="M83:N83"/>
    <mergeCell ref="Q83:R83"/>
    <mergeCell ref="D87:E87"/>
    <mergeCell ref="B77:B83"/>
    <mergeCell ref="C77:C83"/>
    <mergeCell ref="E77:F77"/>
    <mergeCell ref="I77:J77"/>
    <mergeCell ref="M77:N77"/>
    <mergeCell ref="Q77:R77"/>
    <mergeCell ref="E78:F78"/>
    <mergeCell ref="E80:F80"/>
    <mergeCell ref="B88:B99"/>
    <mergeCell ref="C88:C99"/>
    <mergeCell ref="D89:D90"/>
    <mergeCell ref="E89:E90"/>
    <mergeCell ref="F89:F90"/>
    <mergeCell ref="D85:G85"/>
    <mergeCell ref="H85:K85"/>
    <mergeCell ref="L85:O85"/>
    <mergeCell ref="S89:S90"/>
    <mergeCell ref="D92:D93"/>
    <mergeCell ref="E92:E93"/>
    <mergeCell ref="F92:F93"/>
    <mergeCell ref="G92:G93"/>
    <mergeCell ref="H92:H93"/>
    <mergeCell ref="I92:I93"/>
    <mergeCell ref="J92:J93"/>
    <mergeCell ref="K92:K93"/>
    <mergeCell ref="L92:L93"/>
    <mergeCell ref="M89:M90"/>
    <mergeCell ref="N89:N90"/>
    <mergeCell ref="O89:O90"/>
    <mergeCell ref="P89:P90"/>
    <mergeCell ref="Q89:Q90"/>
    <mergeCell ref="R89:R90"/>
    <mergeCell ref="G89:G90"/>
    <mergeCell ref="H89:H90"/>
    <mergeCell ref="I89:I90"/>
    <mergeCell ref="J89:J90"/>
    <mergeCell ref="K89:K90"/>
    <mergeCell ref="L89:L90"/>
    <mergeCell ref="S92:S93"/>
    <mergeCell ref="D95:D96"/>
    <mergeCell ref="E95:E96"/>
    <mergeCell ref="F95:F96"/>
    <mergeCell ref="G95:G96"/>
    <mergeCell ref="H95:H96"/>
    <mergeCell ref="I95:I96"/>
    <mergeCell ref="J95:J96"/>
    <mergeCell ref="K95:K96"/>
    <mergeCell ref="L95:L96"/>
    <mergeCell ref="M92:M93"/>
    <mergeCell ref="N92:N93"/>
    <mergeCell ref="O92:O93"/>
    <mergeCell ref="P92:P93"/>
    <mergeCell ref="Q92:Q93"/>
    <mergeCell ref="R92:R93"/>
    <mergeCell ref="S95:S96"/>
    <mergeCell ref="M95:M96"/>
    <mergeCell ref="B102:B111"/>
    <mergeCell ref="C102:C103"/>
    <mergeCell ref="F102:G102"/>
    <mergeCell ref="J102:K102"/>
    <mergeCell ref="N102:O102"/>
    <mergeCell ref="M98:M99"/>
    <mergeCell ref="N98:N99"/>
    <mergeCell ref="O98:O99"/>
    <mergeCell ref="P98:P99"/>
    <mergeCell ref="F103:G103"/>
    <mergeCell ref="J103:K103"/>
    <mergeCell ref="N103:O103"/>
    <mergeCell ref="C104:C111"/>
    <mergeCell ref="D101:G101"/>
    <mergeCell ref="H101:K101"/>
    <mergeCell ref="L101:O101"/>
    <mergeCell ref="D98:D99"/>
    <mergeCell ref="E98:E99"/>
    <mergeCell ref="F98:F99"/>
    <mergeCell ref="G98:G99"/>
    <mergeCell ref="H98:H99"/>
    <mergeCell ref="I98:I99"/>
    <mergeCell ref="J98:J99"/>
    <mergeCell ref="K98:K99"/>
    <mergeCell ref="L123:O123"/>
    <mergeCell ref="P123:S123"/>
    <mergeCell ref="M119:N119"/>
    <mergeCell ref="M120:N120"/>
    <mergeCell ref="M121:N121"/>
    <mergeCell ref="R116:S116"/>
    <mergeCell ref="R117:S117"/>
    <mergeCell ref="R118:S118"/>
    <mergeCell ref="R119:S119"/>
    <mergeCell ref="R120:S120"/>
    <mergeCell ref="R121:S121"/>
    <mergeCell ref="H124:K124"/>
    <mergeCell ref="L124:O124"/>
    <mergeCell ref="B112:B121"/>
    <mergeCell ref="C112:C113"/>
    <mergeCell ref="C114:C121"/>
    <mergeCell ref="E114:F114"/>
    <mergeCell ref="E115:F115"/>
    <mergeCell ref="E116:F116"/>
    <mergeCell ref="E117:F117"/>
    <mergeCell ref="E118:F118"/>
    <mergeCell ref="E119:F119"/>
    <mergeCell ref="E120:F120"/>
    <mergeCell ref="I116:J116"/>
    <mergeCell ref="I117:J117"/>
    <mergeCell ref="I118:J118"/>
    <mergeCell ref="I119:J119"/>
    <mergeCell ref="I120:J120"/>
    <mergeCell ref="I121:J121"/>
    <mergeCell ref="M116:N116"/>
    <mergeCell ref="M117:N117"/>
    <mergeCell ref="M118:N118"/>
    <mergeCell ref="E121:F121"/>
    <mergeCell ref="D123:G123"/>
    <mergeCell ref="H123:K123"/>
    <mergeCell ref="C2:G2"/>
    <mergeCell ref="B6:G6"/>
    <mergeCell ref="B7:G7"/>
    <mergeCell ref="B8:G8"/>
    <mergeCell ref="C3:G3"/>
    <mergeCell ref="M129:N129"/>
    <mergeCell ref="Q129:R129"/>
    <mergeCell ref="C128:C129"/>
    <mergeCell ref="E128:F128"/>
    <mergeCell ref="I128:J128"/>
    <mergeCell ref="M128:N128"/>
    <mergeCell ref="Q128:R128"/>
    <mergeCell ref="E129:F129"/>
    <mergeCell ref="I129:J129"/>
    <mergeCell ref="P124:S124"/>
    <mergeCell ref="D125:G125"/>
    <mergeCell ref="H125:K125"/>
    <mergeCell ref="L125:O125"/>
    <mergeCell ref="P125:S125"/>
    <mergeCell ref="B126:B129"/>
    <mergeCell ref="C126:C127"/>
    <mergeCell ref="B124:B125"/>
    <mergeCell ref="C124:C125"/>
    <mergeCell ref="D124:G124"/>
    <mergeCell ref="J68:K68"/>
    <mergeCell ref="J69:K69"/>
    <mergeCell ref="N68:O68"/>
    <mergeCell ref="N69:O69"/>
    <mergeCell ref="R68:S68"/>
    <mergeCell ref="R69:S69"/>
    <mergeCell ref="I114:J114"/>
    <mergeCell ref="I115:J115"/>
    <mergeCell ref="M114:N114"/>
    <mergeCell ref="M115:N115"/>
    <mergeCell ref="R115:S115"/>
    <mergeCell ref="R114:S114"/>
    <mergeCell ref="P101:S101"/>
    <mergeCell ref="Q98:Q99"/>
    <mergeCell ref="R98:R99"/>
    <mergeCell ref="N95:N96"/>
    <mergeCell ref="O95:O96"/>
    <mergeCell ref="P95:P96"/>
    <mergeCell ref="Q95:Q96"/>
    <mergeCell ref="R95:R96"/>
    <mergeCell ref="R102:S102"/>
    <mergeCell ref="R103:S103"/>
    <mergeCell ref="S98:S99"/>
    <mergeCell ref="L98:L99"/>
  </mergeCells>
  <conditionalFormatting sqref="E136">
    <cfRule type="iconSet" priority="1">
      <iconSet iconSet="4ArrowsGray">
        <cfvo type="percent" val="0"/>
        <cfvo type="percent" val="25"/>
        <cfvo type="percent" val="50"/>
        <cfvo type="percent" val="75"/>
      </iconSet>
    </cfRule>
  </conditionalFormatting>
  <dataValidations xWindow="633" yWindow="580" count="65">
    <dataValidation type="list" allowBlank="1" showInputMessage="1" showErrorMessage="1" prompt="Select type of policy" sqref="G127">
      <formula1>$H$164:$H$185</formula1>
    </dataValidation>
    <dataValidation type="list" allowBlank="1" showInputMessage="1" showErrorMessage="1" prompt="Select type of assets" sqref="E113 Q113 M113 I113">
      <formula1>$L$140:$L$146</formula1>
    </dataValidation>
    <dataValidation type="whole" allowBlank="1" showInputMessage="1" showErrorMessage="1" error="Please enter a number here" prompt="Enter No. of development strategies" sqref="D129 H129 L129 P129">
      <formula1>0</formula1>
      <formula2>999999999</formula2>
    </dataValidation>
    <dataValidation type="whole" allowBlank="1" showInputMessage="1" showErrorMessage="1" error="Please enter a number" prompt="Enter No. of policy introduced or adjusted" sqref="D127 H127 L127 P127">
      <formula1>0</formula1>
      <formula2>999999999999</formula2>
    </dataValidation>
    <dataValidation type="decimal" allowBlank="1" showInputMessage="1" showErrorMessage="1" error="Please enter a number" prompt="Enter income level of households" sqref="O121 G121 K121 G115 G117 G119 K115 K117 K119 O115 O117 O119">
      <formula1>0</formula1>
      <formula2>9999999999999</formula2>
    </dataValidation>
    <dataValidation type="whole" allowBlank="1" showInputMessage="1" showErrorMessage="1" prompt="Enter number of households" sqref="L121 D121 H121 D115 D117 D119 H115 H117 H119 L115 L117 L119 P115 P117 P119 P121">
      <formula1>0</formula1>
      <formula2>999999999999</formula2>
    </dataValidation>
    <dataValidation type="whole" allowBlank="1" showInputMessage="1" showErrorMessage="1" prompt="Enter number of assets" sqref="D113 P113 L113 H113">
      <formula1>0</formula1>
      <formula2>9999999999999</formula2>
    </dataValidation>
    <dataValidation type="whole" allowBlank="1" showInputMessage="1" showErrorMessage="1" error="Please enter a number here" prompt="Please enter the No. of targeted households" sqref="D103 L111 H103 D111 H111 L103 P103 D105 D107 D109 H105 H107 H109 L105 L107 L109 P105 P107 P109 P111">
      <formula1>0</formula1>
      <formula2>999999999999999</formula2>
    </dataValidation>
    <dataValidation type="whole" operator="greaterThan" allowBlank="1" showInputMessage="1" showErrorMessage="1" error="You need to enter a quantitative value greater than 0_x000a_" prompt="Enter total number of assets or ecosystem projected/rehabilitated" sqref="E89:E90 E92:E93 E95:E96 E98:E99 I89:I90 M92:M93 I92:I93 I95:I96 I98:I99 M98:M99 M95:M96 M89:M90 Q89:Q90 Q92:Q93 Q95:Q96 Q98:Q99">
      <formula1>0</formula1>
    </dataValidation>
    <dataValidation type="whole" allowBlank="1" showInputMessage="1" showErrorMessage="1" error="Please enter a number here" prompt="Please enter a number" sqref="D78:D83 H78:H83 L78:L83 P78:P83">
      <formula1>0</formula1>
      <formula2>9999999999999990</formula2>
    </dataValidation>
    <dataValidation type="decimal" allowBlank="1" showInputMessage="1" showErrorMessage="1" errorTitle="Invalid data" error="Please enter a number" prompt="Please enter a number here" sqref="E54 I54 D65 H65 L65 P65">
      <formula1>0</formula1>
      <formula2>9999999999</formula2>
    </dataValidation>
    <dataValidation type="decimal" allowBlank="1" showInputMessage="1" showErrorMessage="1" errorTitle="Invalid data" error="Please enter a number" prompt="Enter total number of staff trained" sqref="D57">
      <formula1>0</formula1>
      <formula2>9999999999</formula2>
    </dataValidation>
    <dataValidation type="decimal" allowBlank="1" showInputMessage="1" showErrorMessage="1" errorTitle="Invalid data" error="Please enter a number" sqref="Q54 P57 L57 H57 M54">
      <formula1>0</formula1>
      <formula2>9999999999</formula2>
    </dataValidation>
    <dataValidation type="decimal" allowBlank="1" showInputMessage="1" showErrorMessage="1" errorTitle="Invalid data" error="Please enter a number" prompt="Enter the number of municipalities covered by the Early Warning System" sqref="G41 G44 G47 G50 K41 K44 K47 K50 O41 O44 O47 O50 S41 S44 S47 S50">
      <formula1>0</formula1>
      <formula2>9999999</formula2>
    </dataValidation>
    <dataValidation type="list" allowBlank="1" showInputMessage="1" showErrorMessage="1" error="Select from the drop-down list" prompt="Select the geographical coverage of the Early Warning System" sqref="G40 S49 S46 S43 S40 O49 O46 O43 O40 K49 K46 K43 K40 G49 G46 G43">
      <formula1>$D$151:$D$153</formula1>
    </dataValidation>
    <dataValidation type="decimal" allowBlank="1" showInputMessage="1" showErrorMessage="1" errorTitle="Invalid data" error="Please enter a number here" prompt="Enter the number of adopted Early Warning Systems" sqref="D40:D41 D43:D44 D46:D47 D49:D50 H40:H41 H43:H44 H46:H47 H49:H50 L40:L41 L43:L44 L46:L47 L49:L50 P40:P41 P43:P44 P46:P47 P49:P50">
      <formula1>0</formula1>
      <formula2>9999999999</formula2>
    </dataValidation>
    <dataValidation type="list" allowBlank="1" showInputMessage="1" showErrorMessage="1" prompt="Select income source" sqref="E115:F115 R121 R119 R117 M121 M119 M117 I121 I119 I117 R115 M115 I115 E117:F117 E119:F119 E121:F121">
      <formula1>$K$139:$K$153</formula1>
    </dataValidation>
    <dataValidation type="list" allowBlank="1" showInputMessage="1" showErrorMessage="1" prompt="Please select the alternate source" sqref="G111 S111 S109 S107 S105 O109 O107 O105 K109 K107 K105 G109 G107 K111 G105 O111">
      <formula1>$K$139:$K$153</formula1>
    </dataValidation>
    <dataValidation type="list" allowBlank="1" showInputMessage="1" showErrorMessage="1" prompt="Select % increase in income level" sqref="F111 R111 R109 R107 R105 N109 N107 N105 J109 J107 J105 F109 F107 J111 F105 N111">
      <formula1>$E$168:$E$176</formula1>
    </dataValidation>
    <dataValidation type="list" allowBlank="1" showInputMessage="1" showErrorMessage="1" prompt="Select type of natural assets protected or rehabilitated" sqref="D89:D90 D92:D93 D95:D96 D98:D99 H89:H90 H92:H93 H95:H96 H98:H99 L92:L93 L95:L96 L98:L99 P92:P93 P95:P96 P98:P99 L89:L90 P89:P90">
      <formula1>$C$166:$C$173</formula1>
    </dataValidation>
    <dataValidation type="list" allowBlank="1" showInputMessage="1" showErrorMessage="1" prompt="Enter the unit and type of the natural asset of ecosystem restored" sqref="F89:F90 J92:J93 J95:J96 J98:J99 N92:N93 N95:N96 N98:N99 F98:F99 F95:F96 F92:F93 N89:N90 J89:J90">
      <formula1>$C$160:$C$163</formula1>
    </dataValidation>
    <dataValidation type="list" allowBlank="1" showInputMessage="1" showErrorMessage="1" prompt="Select targeted asset" sqref="E71:E76 I71:I76 M71:M76 Q71:Q76">
      <formula1>$J$165:$J$166</formula1>
    </dataValidation>
    <dataValidation type="list" allowBlank="1" showInputMessage="1" showErrorMessage="1" error="Select from the drop-down list" prompt="Select category of early warning systems_x000a__x000a_" sqref="E40:E41 Q46:Q47 Q49:Q50 Q43:Q44 Q40:Q41 E46:E47 E49:E50 I46:I47 M46:M47 E43:E44 I49:I50 I43:I44 I40:I41 M49:M50 M43:M44 M40:M41">
      <formula1>$D$163:$D$166</formula1>
    </dataValidation>
    <dataValidation type="list" allowBlank="1" showInputMessage="1" showErrorMessage="1" prompt="Select status" sqref="O38 S38 S36 S34 S32 S30 O36 O34 O32 O30 K36 K34 K32 K30 G38 G34 G32 G30 G36 K38">
      <formula1>$E$163:$E$165</formula1>
    </dataValidation>
    <dataValidation type="list" allowBlank="1" showInputMessage="1" showErrorMessage="1" sqref="E142:E143">
      <formula1>$D$16:$D$18</formula1>
    </dataValidation>
    <dataValidation type="list" allowBlank="1" showInputMessage="1" showErrorMessage="1" prompt="Select effectiveness" sqref="G129 S129 O129 K129">
      <formula1>$K$155:$K$159</formula1>
    </dataValidation>
    <dataValidation type="list" allowBlank="1" showInputMessage="1" showErrorMessage="1" prompt="Select a sector" sqref="F63:G63 R63:S63 N63:O63 J63:K63">
      <formula1>$J$146:$J$154</formula1>
    </dataValidation>
    <dataValidation type="decimal" allowBlank="1" showInputMessage="1" showErrorMessage="1" errorTitle="Invalid data" error="Please enter a number between 0 and 9999999" prompt="Enter a number here" sqref="E21:G21 E27 I21:K21 Q21:S21 M27 I27 M21:O21 Q27">
      <formula1>0</formula1>
      <formula2>99999999999</formula2>
    </dataValidation>
    <dataValidation type="decimal" allowBlank="1" showInputMessage="1" showErrorMessage="1" errorTitle="Invalid data" error="Enter a percentage between 0 and 100" prompt="Enter a percentage (between 0 and 100)" sqref="F22:G23 J22:K23 R22:S23 N22:O23">
      <formula1>0</formula1>
      <formula2>100</formula2>
    </dataValidation>
    <dataValidation type="decimal" allowBlank="1" showInputMessage="1" showErrorMessage="1" errorTitle="Invalid data" error="Please enter a number between 0 and 100" prompt="Enter a percentage between 0 and 100" sqref="E22:E23 E65 I22:I23 M22:M23 M28 I28 Q22:Q23 E28 E55 E103 I55 M55 M57 I57 Q28 E57 Q57 I65 M65 Q65 Q103 M111 I111 M103 I103 E111 Q55 D63:E63 E105 E107 E109 I105 I107 I109 M105 M107 M109 Q105 Q107 Q109 Q111 H63:I63 L63:M63 P63:Q63">
      <formula1>0</formula1>
      <formula2>100</formula2>
    </dataValidation>
    <dataValidation type="list" allowBlank="1" showInputMessage="1" showErrorMessage="1" prompt="Select type of policy" sqref="S127 K127 O127">
      <formula1>policy</formula1>
    </dataValidation>
    <dataValidation type="list" allowBlank="1" showInputMessage="1" showErrorMessage="1" prompt="Select income source" sqref="Q115 Q119 Q121 Q117">
      <formula1>incomesource</formula1>
    </dataValidation>
    <dataValidation type="list" allowBlank="1" showInputMessage="1" showErrorMessage="1" prompt="Select the effectiveness of protection/rehabilitation" sqref="S98 S92 S95 S89">
      <formula1>effectiveness</formula1>
    </dataValidation>
    <dataValidation type="list" allowBlank="1" showInputMessage="1" showErrorMessage="1" prompt="Select programme/sector" sqref="F87 R87 N87 J87">
      <formula1>$J$146:$J$154</formula1>
    </dataValidation>
    <dataValidation type="list" allowBlank="1" showInputMessage="1" showErrorMessage="1" prompt="Select level of improvements" sqref="I87 M87 Q87">
      <formula1>effectiveness</formula1>
    </dataValidation>
    <dataValidation type="list" allowBlank="1" showInputMessage="1" showErrorMessage="1" prompt="Select changes in asset" sqref="F71:G76 R71:S76 N71:O76 J71:K76">
      <formula1>$I$155:$I$159</formula1>
    </dataValidation>
    <dataValidation type="list" allowBlank="1" showInputMessage="1" showErrorMessage="1" prompt="Select response level" sqref="F69 R69 N69 J69">
      <formula1>$H$155:$H$159</formula1>
    </dataValidation>
    <dataValidation type="list" allowBlank="1" showInputMessage="1" showErrorMessage="1" prompt="Select geographical scale" sqref="E69 Q69 M69 I69">
      <formula1>$D$151:$D$153</formula1>
    </dataValidation>
    <dataValidation type="list" allowBlank="1" showInputMessage="1" showErrorMessage="1" prompt="Select project/programme sector" sqref="D69 Q30 Q32 Q34 Q36 Q38 M38 M36 M34 M32 M30 I30 I32 I34 I36 I38 E38 E36 E34 E32 E30 P69 L69 H69">
      <formula1>$J$146:$J$154</formula1>
    </dataValidation>
    <dataValidation type="list" allowBlank="1" showInputMessage="1" showErrorMessage="1" prompt="Select level of awarness" sqref="F65:G65 R65:S65 N65:O65 J65:K65">
      <formula1>$G$155:$G$159</formula1>
    </dataValidation>
    <dataValidation type="list" allowBlank="1" showInputMessage="1" showErrorMessage="1" prompt="Select scale" sqref="G59 S59 K59 O59">
      <formula1>$F$155:$F$158</formula1>
    </dataValidation>
    <dataValidation type="list" allowBlank="1" showInputMessage="1" showErrorMessage="1" prompt="Select scale" sqref="F127 Q59 M59 I59 E59 R38 R36 R34 R32 R30 N30 N32 N34 N36 N38 J38 J36 J34 J32 J30 F38 F36 F34 F32 F30 R127 N127 J127">
      <formula1>$D$151:$D$153</formula1>
    </dataValidation>
    <dataValidation type="list" allowBlank="1" showInputMessage="1" showErrorMessage="1" prompt="Select capacity level" sqref="G54 S54 K54 O54">
      <formula1>$F$155:$F$158</formula1>
    </dataValidation>
    <dataValidation type="list" allowBlank="1" showInputMessage="1" showErrorMessage="1" prompt="Select sector" sqref="F54 Q127 R54 R113 N113 J113 F113 R59 E127 S78:S83 P71:P76 O78:O83 L71:L76 K78:K83 H71:H76 G78:G83 D71:D76 J59 N59 I127 J54 N54 M127 F59">
      <formula1>$J$146:$J$154</formula1>
    </dataValidation>
    <dataValidation type="list" allowBlank="1" showInputMessage="1" showErrorMessage="1" sqref="I126 O112 K77 I77 G77 K126 M126 Q77 S77 E126 O126 F112 G126 S112 O77 M77 K112 S126 Q126">
      <formula1>group</formula1>
    </dataValidation>
    <dataValidation type="list" allowBlank="1" showInputMessage="1" showErrorMessage="1" sqref="B66">
      <formula1>selectyn</formula1>
    </dataValidation>
    <dataValidation type="list" allowBlank="1" showInputMessage="1" showErrorMessage="1" error="Select from the drop-down list" prompt="Select type of hazards information generated from the drop-down list_x000a_" sqref="F27:F28 R27:R28 N27:N28 J27:J28">
      <formula1>$D$135:$D$142</formula1>
    </dataValidation>
    <dataValidation type="whole" allowBlank="1" showInputMessage="1" showErrorMessage="1" errorTitle="Please enter a number here" error="Please enter a number here" promptTitle="Please enter a number here" sqref="D30 D32 D34 D36 D38 H38 H36 H34 H32 H30 L30 L32 L34 L36 L38 P38 P36 P34 P32 P30">
      <formula1>0</formula1>
      <formula2>99999</formula2>
    </dataValidation>
    <dataValidation type="list" allowBlank="1" showInputMessage="1" showErrorMessage="1" errorTitle="Select from the list" error="Select from the list" prompt="Select hazard addressed by the Early Warning System" sqref="S39 G39 G42 G45 G48 K48 K45 K42 K39 O39 O42 O45 O48 S48 S45 S42">
      <formula1>$D$135:$D$142</formula1>
    </dataValidation>
    <dataValidation type="list" allowBlank="1" showInputMessage="1" showErrorMessage="1" prompt="Select type" sqref="F57:G57 P59 L59 H59 D59 R57:S57 N57:O57 J57:K57">
      <formula1>$D$147:$D$149</formula1>
    </dataValidation>
    <dataValidation type="list" allowBlank="1" showInputMessage="1" showErrorMessage="1" sqref="E78:F83 I78:J83 M78:N83 Q78:R83">
      <formula1>type1</formula1>
    </dataValidation>
    <dataValidation type="list" allowBlank="1" showInputMessage="1" showErrorMessage="1" prompt="Select level of improvements" sqref="D87:E87 P87 L87 H87">
      <formula1>$K$155:$K$159</formula1>
    </dataValidation>
    <dataValidation type="list" allowBlank="1" showInputMessage="1" showErrorMessage="1" prompt="Select type" sqref="G87 O87 S87 K87">
      <formula1>$F$136:$F$140</formula1>
    </dataValidation>
    <dataValidation type="list" allowBlank="1" showInputMessage="1" showErrorMessage="1" error="Please select a level of effectiveness from the drop-down list" prompt="Select the level of effectiveness of protection/rehabilitation" sqref="G89:G90 R89:R90 R92:R93 R95:R96 R98:R99 O98:O99 O95:O96 O92:O93 O89:O90 K89:K90 K92:K93 K95:K96 K98:K99 G98:G99 G95:G96 G92:G93">
      <formula1>$K$155:$K$159</formula1>
    </dataValidation>
    <dataValidation type="list" allowBlank="1" showInputMessage="1" showErrorMessage="1" error="Please select improvement level from the drop-down list" prompt="Select improvement level" sqref="F103:G103 R103:S103 N103:O103 J103:K103">
      <formula1>$H$150:$H$154</formula1>
    </dataValidation>
    <dataValidation type="list" allowBlank="1" showInputMessage="1" showErrorMessage="1" prompt="Select adaptation strategy" sqref="G113 S113 O113 K113">
      <formula1>$I$161:$I$177</formula1>
    </dataValidation>
    <dataValidation type="list" allowBlank="1" showInputMessage="1" showErrorMessage="1" prompt="Select integration level" sqref="D125:S125">
      <formula1>$H$143:$H$147</formula1>
    </dataValidation>
    <dataValidation type="list" allowBlank="1" showInputMessage="1" showErrorMessage="1" prompt="Select state of enforcement" sqref="E129:F129 Q129:R129 M129:N129 I129:J129">
      <formula1>$I$136:$I$140</formula1>
    </dataValidation>
    <dataValidation type="list" allowBlank="1" showInputMessage="1" showErrorMessage="1" error="Please select the from the drop-down list_x000a_" prompt="Please select from the drop-down list" sqref="C17">
      <formula1>$J$147:$J$154</formula1>
    </dataValidation>
    <dataValidation type="list" allowBlank="1" showInputMessage="1" showErrorMessage="1" error="Please select from the drop-down list" prompt="Please select from the drop-down list" sqref="C14">
      <formula1>$C$156:$C$158</formula1>
    </dataValidation>
    <dataValidation type="list" allowBlank="1" showInputMessage="1" showErrorMessage="1" error="Select from the drop-down list" prompt="Select from the drop-down list" sqref="C16">
      <formula1>$B$156:$B$159</formula1>
    </dataValidation>
    <dataValidation type="list" allowBlank="1" showInputMessage="1" showErrorMessage="1" error="Select from the drop-down list" prompt="Select from the drop-down list" sqref="C15">
      <formula1>$B$162:$B$320</formula1>
    </dataValidation>
    <dataValidation allowBlank="1" showInputMessage="1" showErrorMessage="1" prompt="Please enter your project ID" sqref="C12"/>
    <dataValidation allowBlank="1" showInputMessage="1" showErrorMessage="1" prompt="Enter the name of the Implementing Entity_x000a_" sqref="C13"/>
    <dataValidation type="list" allowBlank="1" showInputMessage="1" showErrorMessage="1" error="Select from the drop-down list._x000a_" prompt="Select overall effectiveness" sqref="G27:G28 K27:K28 O27:O28 S27:S28">
      <formula1>$K$155:$K$159</formula1>
    </dataValidation>
  </dataValidations>
  <pageMargins left="0.7" right="0.7" top="0.75" bottom="0.75" header="0.3" footer="0.3"/>
  <pageSetup paperSize="8" scale="36" fitToHeight="0" orientation="landscape" cellComments="asDisplayed" r:id="rId9"/>
  <drawing r:id="rId1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4"/>
  <sheetViews>
    <sheetView zoomScaleNormal="179" workbookViewId="0">
      <selection activeCell="F4" sqref="F4"/>
    </sheetView>
  </sheetViews>
  <sheetFormatPr defaultColWidth="9.28515625" defaultRowHeight="15" x14ac:dyDescent="0.25"/>
  <cols>
    <col min="1" max="1" width="2.42578125" customWidth="1"/>
    <col min="2" max="2" width="109.28515625" customWidth="1"/>
    <col min="3" max="3" width="2.42578125" customWidth="1"/>
  </cols>
  <sheetData>
    <row r="1" spans="2:2" ht="16.5" thickBot="1" x14ac:dyDescent="0.3">
      <c r="B1" s="28" t="s">
        <v>241</v>
      </c>
    </row>
    <row r="2" spans="2:2" ht="306.75" thickBot="1" x14ac:dyDescent="0.3">
      <c r="B2" s="29" t="s">
        <v>242</v>
      </c>
    </row>
    <row r="3" spans="2:2" ht="16.5" thickBot="1" x14ac:dyDescent="0.3">
      <c r="B3" s="28" t="s">
        <v>243</v>
      </c>
    </row>
    <row r="4" spans="2:2" ht="243" thickBot="1" x14ac:dyDescent="0.3">
      <c r="B4" s="30" t="s">
        <v>244</v>
      </c>
    </row>
  </sheetData>
  <customSheetViews>
    <customSheetView guid="{7B425271-EFA7-4C44-AE73-635E47895AE8}">
      <selection activeCell="F4" sqref="F4"/>
      <pageMargins left="0.7" right="0.7" top="0.75" bottom="0.75" header="0.3" footer="0.3"/>
      <pageSetup orientation="landscape" r:id="rId1"/>
    </customSheetView>
    <customSheetView guid="{E2F4CD7E-52FC-415A-A9A3-BE92284EBC59}">
      <selection activeCell="F4" sqref="F4"/>
      <pageMargins left="0.7" right="0.7" top="0.75" bottom="0.75" header="0.3" footer="0.3"/>
      <pageSetup orientation="landscape" r:id="rId2"/>
    </customSheetView>
    <customSheetView guid="{6915328C-4577-4529-87E4-CC89F584DA72}">
      <selection activeCell="F4" sqref="F4"/>
      <pageMargins left="0.7" right="0.7" top="0.75" bottom="0.75" header="0.3" footer="0.3"/>
      <pageSetup orientation="landscape" r:id="rId3"/>
    </customSheetView>
    <customSheetView guid="{DB0F56AB-80BC-4A99-ABE2-38F1B9C6820C}" scale="179">
      <selection activeCell="B2" sqref="B2"/>
      <pageMargins left="0.7" right="0.7" top="0.75" bottom="0.75" header="0.3" footer="0.3"/>
      <pageSetup orientation="landscape" r:id="rId4"/>
    </customSheetView>
    <customSheetView guid="{1BCE93D0-BE6B-4DA7-AFC6-24720BCF46BB}" scale="179">
      <selection activeCell="B2" sqref="B2"/>
      <pageMargins left="0.7" right="0.7" top="0.75" bottom="0.75" header="0.3" footer="0.3"/>
      <pageSetup orientation="landscape" r:id="rId5"/>
    </customSheetView>
    <customSheetView guid="{05ECDF38-F78F-4CAF-8500-6895D78ACEB2}" scale="179" topLeftCell="A7">
      <selection activeCell="B2" sqref="B2"/>
      <pageMargins left="0.7" right="0.7" top="0.75" bottom="0.75" header="0.3" footer="0.3"/>
      <pageSetup orientation="landscape" r:id="rId6"/>
    </customSheetView>
    <customSheetView guid="{E058BA81-772F-4FF7-8160-F6986B293078}">
      <selection activeCell="B2" sqref="B2"/>
      <pageMargins left="0.7" right="0.7" top="0.75" bottom="0.75" header="0.3" footer="0.3"/>
      <pageSetup orientation="landscape" r:id="rId7"/>
    </customSheetView>
    <customSheetView guid="{D88A83F3-0A4C-4703-B3E7-367418A9D062}">
      <selection activeCell="F4" sqref="F4"/>
      <pageMargins left="0.7" right="0.7" top="0.75" bottom="0.75" header="0.3" footer="0.3"/>
      <pageSetup orientation="landscape" r:id="rId8"/>
    </customSheetView>
  </customSheetViews>
  <pageMargins left="0.7" right="0.7" top="0.75" bottom="0.75" header="0.3" footer="0.3"/>
  <pageSetup orientation="landscape" r:id="rId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ProjectId xmlns="dc9b7735-1e97-4a24-b7a2-47bf824ab39e">12</ProjectId>
    <ReportingPeriod xmlns="dc9b7735-1e97-4a24-b7a2-47bf824ab39e" xsi:nil="true"/>
    <WBDocsDocURL xmlns="dc9b7735-1e97-4a24-b7a2-47bf824ab39e">http://wbdocsservices.worldbank.org/services?I4_SERVICE=VC&amp;I4_KEY=TF069012&amp;I4_DOCID=090224b085c08843</WBDocsDocURL>
    <DocumentType xmlns="dc9b7735-1e97-4a24-b7a2-47bf824ab39e" xsi:nil="true"/>
    <Application xmlns="dc9b7735-1e97-4a24-b7a2-47bf824ab39e">Allocation</Application>
    <UpdatedtoDB xmlns="dc9b7735-1e97-4a24-b7a2-47bf824ab39e">Yes</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81</PPFDocumentType>
    <TrusteeId xmlns="dc9b7735-1e97-4a24-b7a2-47bf824ab39e" xsi:nil="true"/>
    <CurrentRequestId xmlns="dc9b7735-1e97-4a24-b7a2-47bf824ab39e" xsi:nil="true"/>
    <WBDocsMessage xmlns="dc9b7735-1e97-4a24-b7a2-47bf824ab39e" xsi:nil="true"/>
    <Fund xmlns="dc9b7735-1e97-4a24-b7a2-47bf824ab39e">AF</Fund>
    <AccesstoInfoException xmlns="dc9b7735-1e97-4a24-b7a2-47bf824ab39e" xsi:nil="true"/>
    <CashTransferId xmlns="dc9b7735-1e97-4a24-b7a2-47bf824ab39e" xsi:nil="true"/>
    <DocAuthor_WBDocs xmlns="dc9b7735-1e97-4a24-b7a2-47bf824ab39e">Adaptation Fund Board Secretariat</DocAuthor_WBDocs>
    <WBDocsDocURLPublicOnly xmlns="dc9b7735-1e97-4a24-b7a2-47bf824ab39e">http://pubdocs.worldbank.org/en/497701532334938075/12-For-Website-Revised-PPR-Mali-AF-Project-PIMS-4789-18-Oct-2017.xlsx</WBDocsDocURLPublicOnly>
    <Fund_WBDocs xmlns="dc9b7735-1e97-4a24-b7a2-47bf824ab39e">AF</Fund_WBDocs>
    <ProjectStatus xmlns="dc9b7735-1e97-4a24-b7a2-47bf824ab39e">Project Approved</ProjectStatus>
    <PublicDoc xmlns="dc9b7735-1e97-4a24-b7a2-47bf824ab39e">Yes</PublicDoc>
    <DocumentType_WBDocs xmlns="dc9b7735-1e97-4a24-b7a2-47bf824ab39e">Project Status Report</DocumentType_WBDocs>
    <WBDocsApproverName xmlns="dc9b7735-1e97-4a24-b7a2-47bf824ab39e" xsi:nil="true"/>
    <ApproverUPI_WBDocs xmlns="dc9b7735-1e97-4a24-b7a2-47bf824ab39e">000384891</ApproverUPI_WBDocs>
    <SentToWBDocsPublic xmlns="dc9b7735-1e97-4a24-b7a2-47bf824ab39e">Yes</SentToWBDocsPublic>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34" ma:contentTypeDescription="Create a new document." ma:contentTypeScope="" ma:versionID="75ad91fb9628f420dfc66a0e39e2179f">
  <xsd:schema xmlns:xsd="http://www.w3.org/2001/XMLSchema" xmlns:xs="http://www.w3.org/2001/XMLSchema" xmlns:p="http://schemas.microsoft.com/office/2006/metadata/properties" xmlns:ns2="dc9b7735-1e97-4a24-b7a2-47bf824ab39e" targetNamespace="http://schemas.microsoft.com/office/2006/metadata/properties" ma:root="true" ma:fieldsID="cfd33c9db575381e4faf0da850e03618"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Text">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0C20971-A059-4862-8029-8DB399236BD5}"/>
</file>

<file path=customXml/itemProps2.xml><?xml version="1.0" encoding="utf-8"?>
<ds:datastoreItem xmlns:ds="http://schemas.openxmlformats.org/officeDocument/2006/customXml" ds:itemID="{972832E0-8968-43FF-B5FA-6A296AF37910}"/>
</file>

<file path=customXml/itemProps3.xml><?xml version="1.0" encoding="utf-8"?>
<ds:datastoreItem xmlns:ds="http://schemas.openxmlformats.org/officeDocument/2006/customXml" ds:itemID="{6DD01C3B-3969-4870-A811-1F94159A8BC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10</vt:i4>
      </vt:variant>
    </vt:vector>
  </HeadingPairs>
  <TitlesOfParts>
    <vt:vector size="19" baseType="lpstr">
      <vt:lpstr>Overview</vt:lpstr>
      <vt:lpstr>FinancialData</vt:lpstr>
      <vt:lpstr>Procurement</vt:lpstr>
      <vt:lpstr>Risk Assesment</vt:lpstr>
      <vt:lpstr>Rating</vt:lpstr>
      <vt:lpstr>Project Indicators</vt:lpstr>
      <vt:lpstr>Lessons Learned</vt:lpstr>
      <vt:lpstr>Results Tracker</vt:lpstr>
      <vt:lpstr>Units for Indicators</vt:lpstr>
      <vt:lpstr>incomelevel</vt:lpstr>
      <vt:lpstr>info</vt:lpstr>
      <vt:lpstr>overalleffect</vt:lpstr>
      <vt:lpstr>physicalassets</vt:lpstr>
      <vt:lpstr>quality</vt:lpstr>
      <vt:lpstr>question</vt:lpstr>
      <vt:lpstr>responses</vt:lpstr>
      <vt:lpstr>state</vt:lpstr>
      <vt:lpstr>type1</vt:lpstr>
      <vt:lpstr>yesno</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Alyssa Maria Gomes</cp:lastModifiedBy>
  <cp:lastPrinted>2012-08-08T16:02:07Z</cp:lastPrinted>
  <dcterms:created xsi:type="dcterms:W3CDTF">2010-11-30T14:15:01Z</dcterms:created>
  <dcterms:modified xsi:type="dcterms:W3CDTF">2018-06-15T16:32:57Z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y fmtid="{D5CDD505-2E9C-101B-9397-08002B2CF9AE}" pid="3" name="WorkflowChangePath">
    <vt:lpwstr>6928cf46-c326-4255-ab09-b0d79a1ac86c,4;6928cf46-c326-4255-ab09-b0d79a1ac86c,6;6928cf46-c326-4255-ab09-b0d79a1ac86c,8;6928cf46-c326-4255-ab09-b0d79a1ac86c,10;</vt:lpwstr>
  </property>
</Properties>
</file>