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xl/revisions/revisionHeaders.xml" ContentType="application/vnd.openxmlformats-officedocument.spreadsheetml.revisionHeaders+xml"/>
  <Override PartName="/xl/revisions/revisionLog3.xml" ContentType="application/vnd.openxmlformats-officedocument.spreadsheetml.revisionLog+xml"/>
  <Override PartName="/xl/revisions/userNames.xml" ContentType="application/vnd.openxmlformats-officedocument.spreadsheetml.userNames+xml"/>
  <Override PartName="/docProps/core.xml" ContentType="application/vnd.openxmlformats-package.core-properties+xml"/>
  <Override PartName="/docProps/app.xml" ContentType="application/vnd.openxmlformats-officedocument.extended-properties+xml"/>
  <Override PartName="/xl/revisions/revisionLog42.xml" ContentType="application/vnd.openxmlformats-officedocument.spreadsheetml.revisionLog+xml"/>
  <Override PartName="/xl/revisions/revisionLog21.xml" ContentType="application/vnd.openxmlformats-officedocument.spreadsheetml.revisionLog+xml"/>
  <Override PartName="/xl/revisions/revisionLog26.xml" ContentType="application/vnd.openxmlformats-officedocument.spreadsheetml.revisionLog+xml"/>
  <Override PartName="/xl/revisions/revisionLog29.xml" ContentType="application/vnd.openxmlformats-officedocument.spreadsheetml.revisionLog+xml"/>
  <Override PartName="/xl/revisions/revisionLog37.xml" ContentType="application/vnd.openxmlformats-officedocument.spreadsheetml.revisionLog+xml"/>
  <Override PartName="/xl/revisions/revisionLog50.xml" ContentType="application/vnd.openxmlformats-officedocument.spreadsheetml.revisionLog+xml"/>
  <Override PartName="/xl/revisions/revisionLog58.xml" ContentType="application/vnd.openxmlformats-officedocument.spreadsheetml.revisionLog+xml"/>
  <Override PartName="/xl/revisions/revisionLog63.xml" ContentType="application/vnd.openxmlformats-officedocument.spreadsheetml.revisionLog+xml"/>
  <Override PartName="/xl/revisions/revisionLog67.xml" ContentType="application/vnd.openxmlformats-officedocument.spreadsheetml.revisionLog+xml"/>
  <Override PartName="/xl/revisions/revisionLog72.xml" ContentType="application/vnd.openxmlformats-officedocument.spreadsheetml.revisionLog+xml"/>
  <Override PartName="/xl/revisions/revisionLog45.xml" ContentType="application/vnd.openxmlformats-officedocument.spreadsheetml.revisionLog+xml"/>
  <Override PartName="/xl/revisions/revisionLog11.xml" ContentType="application/vnd.openxmlformats-officedocument.spreadsheetml.revisionLog+xml"/>
  <Override PartName="/xl/revisions/revisionLog16.xml" ContentType="application/vnd.openxmlformats-officedocument.spreadsheetml.revisionLog+xml"/>
  <Override PartName="/xl/revisions/revisionLog24.xml" ContentType="application/vnd.openxmlformats-officedocument.spreadsheetml.revisionLog+xml"/>
  <Override PartName="/xl/revisions/revisionLog19.xml" ContentType="application/vnd.openxmlformats-officedocument.spreadsheetml.revisionLog+xml"/>
  <Override PartName="/xl/revisions/revisionLog27.xml" ContentType="application/vnd.openxmlformats-officedocument.spreadsheetml.revisionLog+xml"/>
  <Override PartName="/xl/revisions/revisionLog32.xml" ContentType="application/vnd.openxmlformats-officedocument.spreadsheetml.revisionLog+xml"/>
  <Override PartName="/xl/revisions/revisionLog40.xml" ContentType="application/vnd.openxmlformats-officedocument.spreadsheetml.revisionLog+xml"/>
  <Override PartName="/xl/revisions/revisionLog48.xml" ContentType="application/vnd.openxmlformats-officedocument.spreadsheetml.revisionLog+xml"/>
  <Override PartName="/xl/revisions/revisionLog53.xml" ContentType="application/vnd.openxmlformats-officedocument.spreadsheetml.revisionLog+xml"/>
  <Override PartName="/xl/revisions/revisionLog61.xml" ContentType="application/vnd.openxmlformats-officedocument.spreadsheetml.revisionLog+xml"/>
  <Override PartName="/xl/revisions/revisionLog66.xml" ContentType="application/vnd.openxmlformats-officedocument.spreadsheetml.revisionLog+xml"/>
  <Override PartName="/xl/revisions/revisionLog70.xml" ContentType="application/vnd.openxmlformats-officedocument.spreadsheetml.revisionLog+xml"/>
  <Override PartName="/xl/revisions/revisionLog2.xml" ContentType="application/vnd.openxmlformats-officedocument.spreadsheetml.revisionLog+xml"/>
  <Override PartName="/xl/revisions/revisionLog14.xml" ContentType="application/vnd.openxmlformats-officedocument.spreadsheetml.revisionLog+xml"/>
  <Override PartName="/xl/revisions/revisionLog35.xml" ContentType="application/vnd.openxmlformats-officedocument.spreadsheetml.revisionLog+xml"/>
  <Override PartName="/xl/revisions/revisionLog9.xml" ContentType="application/vnd.openxmlformats-officedocument.spreadsheetml.revisionLog+xml"/>
  <Override PartName="/xl/revisions/revisionLog17.xml" ContentType="application/vnd.openxmlformats-officedocument.spreadsheetml.revisionLog+xml"/>
  <Override PartName="/xl/revisions/revisionLog22.xml" ContentType="application/vnd.openxmlformats-officedocument.spreadsheetml.revisionLog+xml"/>
  <Override PartName="/xl/revisions/revisionLog30.xml" ContentType="application/vnd.openxmlformats-officedocument.spreadsheetml.revisionLog+xml"/>
  <Override PartName="/xl/revisions/revisionLog38.xml" ContentType="application/vnd.openxmlformats-officedocument.spreadsheetml.revisionLog+xml"/>
  <Override PartName="/xl/revisions/revisionLog43.xml" ContentType="application/vnd.openxmlformats-officedocument.spreadsheetml.revisionLog+xml"/>
  <Override PartName="/xl/revisions/revisionLog51.xml" ContentType="application/vnd.openxmlformats-officedocument.spreadsheetml.revisionLog+xml"/>
  <Override PartName="/xl/revisions/revisionLog56.xml" ContentType="application/vnd.openxmlformats-officedocument.spreadsheetml.revisionLog+xml"/>
  <Override PartName="/xl/revisions/revisionLog59.xml" ContentType="application/vnd.openxmlformats-officedocument.spreadsheetml.revisionLog+xml"/>
  <Override PartName="/xl/revisions/revisionLog64.xml" ContentType="application/vnd.openxmlformats-officedocument.spreadsheetml.revisionLog+xml"/>
  <Override PartName="/xl/revisions/revisionLog73.xml" ContentType="application/vnd.openxmlformats-officedocument.spreadsheetml.revisionLog+xml"/>
  <Override PartName="/xl/revisions/revisionLog68.xml" ContentType="application/vnd.openxmlformats-officedocument.spreadsheetml.revisionLog+xml"/>
  <Override PartName="/xl/revisions/revisionLog25.xml" ContentType="application/vnd.openxmlformats-officedocument.spreadsheetml.revisionLog+xml"/>
  <Override PartName="/xl/revisions/revisionLog62.xml" ContentType="application/vnd.openxmlformats-officedocument.spreadsheetml.revisionLog+xml"/>
  <Override PartName="/xl/revisions/revisionLog7.xml" ContentType="application/vnd.openxmlformats-officedocument.spreadsheetml.revisionLog+xml"/>
  <Override PartName="/xl/revisions/revisionLog12.xml" ContentType="application/vnd.openxmlformats-officedocument.spreadsheetml.revisionLog+xml"/>
  <Override PartName="/xl/revisions/revisionLog20.xml" ContentType="application/vnd.openxmlformats-officedocument.spreadsheetml.revisionLog+xml"/>
  <Override PartName="/xl/revisions/revisionLog28.xml" ContentType="application/vnd.openxmlformats-officedocument.spreadsheetml.revisionLog+xml"/>
  <Override PartName="/xl/revisions/revisionLog33.xml" ContentType="application/vnd.openxmlformats-officedocument.spreadsheetml.revisionLog+xml"/>
  <Override PartName="/xl/revisions/revisionLog41.xml" ContentType="application/vnd.openxmlformats-officedocument.spreadsheetml.revisionLog+xml"/>
  <Override PartName="/xl/revisions/revisionLog46.xml" ContentType="application/vnd.openxmlformats-officedocument.spreadsheetml.revisionLog+xml"/>
  <Override PartName="/xl/revisions/revisionLog49.xml" ContentType="application/vnd.openxmlformats-officedocument.spreadsheetml.revisionLog+xml"/>
  <Override PartName="/xl/revisions/revisionLog54.xml" ContentType="application/vnd.openxmlformats-officedocument.spreadsheetml.revisionLog+xml"/>
  <Override PartName="/xl/revisions/revisionLog71.xml" ContentType="application/vnd.openxmlformats-officedocument.spreadsheetml.revisionLog+xml"/>
  <Override PartName="/xl/revisions/revisionLog57.xml" ContentType="application/vnd.openxmlformats-officedocument.spreadsheetml.revisionLog+xml"/>
  <Override PartName="/xl/revisions/revisionLog65.xml" ContentType="application/vnd.openxmlformats-officedocument.spreadsheetml.revisionLog+xml"/>
  <Override PartName="/xl/revisions/revisionLog10.xml" ContentType="application/vnd.openxmlformats-officedocument.spreadsheetml.revisionLog+xml"/>
  <Override PartName="/xl/revisions/revisionLog15.xml" ContentType="application/vnd.openxmlformats-officedocument.spreadsheetml.revisionLog+xml"/>
  <Override PartName="/xl/revisions/revisionLog18.xml" ContentType="application/vnd.openxmlformats-officedocument.spreadsheetml.revisionLog+xml"/>
  <Override PartName="/xl/revisions/revisionLog23.xml" ContentType="application/vnd.openxmlformats-officedocument.spreadsheetml.revisionLog+xml"/>
  <Override PartName="/xl/revisions/revisionLog31.xml" ContentType="application/vnd.openxmlformats-officedocument.spreadsheetml.revisionLog+xml"/>
  <Override PartName="/xl/revisions/revisionLog36.xml" ContentType="application/vnd.openxmlformats-officedocument.spreadsheetml.revisionLog+xml"/>
  <Override PartName="/xl/revisions/revisionLog44.xml" ContentType="application/vnd.openxmlformats-officedocument.spreadsheetml.revisionLog+xml"/>
  <Override PartName="/xl/revisions/revisionLog52.xml" ContentType="application/vnd.openxmlformats-officedocument.spreadsheetml.revisionLog+xml"/>
  <Override PartName="/xl/revisions/revisionLog69.xml" ContentType="application/vnd.openxmlformats-officedocument.spreadsheetml.revisionLog+xml"/>
  <Override PartName="/xl/revisions/revisionLog60.xml" ContentType="application/vnd.openxmlformats-officedocument.spreadsheetml.revisionLog+xml"/>
  <Override PartName="/xl/revisions/revisionLog39.xml" ContentType="application/vnd.openxmlformats-officedocument.spreadsheetml.revisionLog+xml"/>
  <Override PartName="/xl/revisions/revisionLog47.xml" ContentType="application/vnd.openxmlformats-officedocument.spreadsheetml.revisionLog+xml"/>
  <Override PartName="/xl/revisions/revisionLog1.xml" ContentType="application/vnd.openxmlformats-officedocument.spreadsheetml.revisionLog+xml"/>
  <Override PartName="/xl/revisions/revisionLog55.xml" ContentType="application/vnd.openxmlformats-officedocument.spreadsheetml.revisionLog+xml"/>
  <Override PartName="/xl/revisions/revisionLog8.xml" ContentType="application/vnd.openxmlformats-officedocument.spreadsheetml.revisionLog+xml"/>
  <Override PartName="/xl/revisions/revisionLog13.xml" ContentType="application/vnd.openxmlformats-officedocument.spreadsheetml.revisionLog+xml"/>
  <Override PartName="/xl/revisions/revisionLog34.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7726"/>
  <workbookPr defaultThemeVersion="124226"/>
  <mc:AlternateContent xmlns:mc="http://schemas.openxmlformats.org/markup-compatibility/2006">
    <mc:Choice Requires="x15">
      <x15ac:absPath xmlns:x15ac="http://schemas.microsoft.com/office/spreadsheetml/2010/11/ac" url="P:\Adaptation Fund\Project reports\Mali\1st PPR\"/>
    </mc:Choice>
  </mc:AlternateContent>
  <bookViews>
    <workbookView xWindow="0" yWindow="0" windowWidth="19200" windowHeight="7620"/>
  </bookViews>
  <sheets>
    <sheet name="Overview" sheetId="1" r:id="rId1"/>
    <sheet name="FinancialData" sheetId="2" r:id="rId2"/>
    <sheet name="Procurement 1" sheetId="3" state="hidden" r:id="rId3"/>
    <sheet name="Feuil1" sheetId="10" state="hidden" r:id="rId4"/>
    <sheet name="Procurement 2" sheetId="11" state="hidden" r:id="rId5"/>
    <sheet name="Risk Assesment" sheetId="4" r:id="rId6"/>
    <sheet name="Rating" sheetId="5" r:id="rId7"/>
    <sheet name="Project Indicators" sheetId="6" r:id="rId8"/>
    <sheet name="Lessons Learned" sheetId="7" r:id="rId9"/>
    <sheet name="Results Tracker" sheetId="8" r:id="rId10"/>
    <sheet name="Units for Indicators" sheetId="9" r:id="rId11"/>
  </sheets>
  <externalReferences>
    <externalReference r:id="rId12"/>
    <externalReference r:id="rId13"/>
  </externalReferences>
  <definedNames>
    <definedName name="iincome">#REF!</definedName>
    <definedName name="income" localSheetId="9">#REF!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 name="Z_05ECDF38_F78F_4CAF_8500_6895D78ACEB2_.wvu.Cols" localSheetId="0" hidden="1">Overview!$H:$P</definedName>
    <definedName name="Z_05ECDF38_F78F_4CAF_8500_6895D78ACEB2_.wvu.Rows" localSheetId="0" hidden="1">Overview!$8:$11,Overview!$20:$20</definedName>
    <definedName name="Z_05ECDF38_F78F_4CAF_8500_6895D78ACEB2_.wvu.Rows" localSheetId="9" hidden="1">'Results Tracker'!$31:$38,'Results Tracker'!$133:$321</definedName>
    <definedName name="Z_1BCE93D0_BE6B_4DA7_AFC6_24720BCF46BB_.wvu.Cols" localSheetId="0" hidden="1">Overview!$H:$P</definedName>
    <definedName name="Z_1BCE93D0_BE6B_4DA7_AFC6_24720BCF46BB_.wvu.Rows" localSheetId="0" hidden="1">Overview!$8:$11,Overview!$20:$20</definedName>
    <definedName name="Z_1BCE93D0_BE6B_4DA7_AFC6_24720BCF46BB_.wvu.Rows" localSheetId="9" hidden="1">'Results Tracker'!$31:$38,'Results Tracker'!$133:$321</definedName>
    <definedName name="Z_2C561A51_5847_44C5_89E1_996953C3CDAC_.wvu.Cols" localSheetId="0" hidden="1">Overview!$H:$P</definedName>
    <definedName name="Z_2C561A51_5847_44C5_89E1_996953C3CDAC_.wvu.Cols" localSheetId="2" hidden="1">'Procurement 1'!$H:$H</definedName>
    <definedName name="Z_2C561A51_5847_44C5_89E1_996953C3CDAC_.wvu.Cols" localSheetId="4" hidden="1">'Procurement 2'!$J:$J</definedName>
    <definedName name="Z_2C561A51_5847_44C5_89E1_996953C3CDAC_.wvu.Rows" localSheetId="0" hidden="1">Overview!$8:$11,Overview!$20:$20</definedName>
    <definedName name="Z_2C561A51_5847_44C5_89E1_996953C3CDAC_.wvu.Rows" localSheetId="6" hidden="1">Rating!$33:$33,Rating!$46:$46</definedName>
    <definedName name="Z_2C561A51_5847_44C5_89E1_996953C3CDAC_.wvu.Rows" localSheetId="9" hidden="1">'Results Tracker'!$31:$38,'Results Tracker'!$133:$321</definedName>
    <definedName name="Z_6915328C_4577_4529_87E4_CC89F584DA72_.wvu.Cols" localSheetId="0" hidden="1">Overview!$H:$P</definedName>
    <definedName name="Z_6915328C_4577_4529_87E4_CC89F584DA72_.wvu.Cols" localSheetId="4" hidden="1">'Procurement 2'!$J:$J</definedName>
    <definedName name="Z_6915328C_4577_4529_87E4_CC89F584DA72_.wvu.Rows" localSheetId="0" hidden="1">Overview!$8:$11,Overview!$20:$20</definedName>
    <definedName name="Z_6915328C_4577_4529_87E4_CC89F584DA72_.wvu.Rows" localSheetId="9" hidden="1">'Results Tracker'!$31:$38,'Results Tracker'!$133:$321</definedName>
    <definedName name="Z_7177F535_5D8E_47AF_99C8_7E8866F9B1C2_.wvu.Cols" localSheetId="0" hidden="1">Overview!$H:$P</definedName>
    <definedName name="Z_7177F535_5D8E_47AF_99C8_7E8866F9B1C2_.wvu.Cols" localSheetId="2" hidden="1">'Procurement 1'!$H:$H</definedName>
    <definedName name="Z_7177F535_5D8E_47AF_99C8_7E8866F9B1C2_.wvu.Cols" localSheetId="4" hidden="1">'Procurement 2'!$J:$J</definedName>
    <definedName name="Z_7177F535_5D8E_47AF_99C8_7E8866F9B1C2_.wvu.Rows" localSheetId="0" hidden="1">Overview!$8:$11,Overview!$20:$20</definedName>
    <definedName name="Z_7177F535_5D8E_47AF_99C8_7E8866F9B1C2_.wvu.Rows" localSheetId="6" hidden="1">Rating!$33:$33,Rating!$46:$46</definedName>
    <definedName name="Z_7177F535_5D8E_47AF_99C8_7E8866F9B1C2_.wvu.Rows" localSheetId="9" hidden="1">'Results Tracker'!$31:$38,'Results Tracker'!$133:$321</definedName>
    <definedName name="Z_8AC909A0_F6DB_4631_9371_01307E5CB295_.wvu.Cols" localSheetId="0" hidden="1">Overview!$H:$P</definedName>
    <definedName name="Z_8AC909A0_F6DB_4631_9371_01307E5CB295_.wvu.Cols" localSheetId="4" hidden="1">'Procurement 2'!$J:$J</definedName>
    <definedName name="Z_8AC909A0_F6DB_4631_9371_01307E5CB295_.wvu.Rows" localSheetId="0" hidden="1">Overview!$8:$11,Overview!$20:$20</definedName>
    <definedName name="Z_8AC909A0_F6DB_4631_9371_01307E5CB295_.wvu.Rows" localSheetId="9" hidden="1">'Results Tracker'!$31:$38,'Results Tracker'!$133:$321</definedName>
    <definedName name="Z_8EA75DF6_7389_4282_9E01_4F5BB431426B_.wvu.Cols" localSheetId="0" hidden="1">Overview!$H:$P</definedName>
    <definedName name="Z_8EA75DF6_7389_4282_9E01_4F5BB431426B_.wvu.Cols" localSheetId="4" hidden="1">'Procurement 2'!$J:$J</definedName>
    <definedName name="Z_8EA75DF6_7389_4282_9E01_4F5BB431426B_.wvu.Rows" localSheetId="0" hidden="1">Overview!$8:$11,Overview!$20:$20</definedName>
    <definedName name="Z_8EA75DF6_7389_4282_9E01_4F5BB431426B_.wvu.Rows" localSheetId="9" hidden="1">'Results Tracker'!$31:$38,'Results Tracker'!$133:$321</definedName>
    <definedName name="Z_DB0F56AB_80BC_4A99_ABE2_38F1B9C6820C_.wvu.Cols" localSheetId="0" hidden="1">Overview!$H:$P</definedName>
    <definedName name="Z_DB0F56AB_80BC_4A99_ABE2_38F1B9C6820C_.wvu.Rows" localSheetId="0" hidden="1">Overview!$8:$11,Overview!$20:$20</definedName>
    <definedName name="Z_DB0F56AB_80BC_4A99_ABE2_38F1B9C6820C_.wvu.Rows" localSheetId="9" hidden="1">'Results Tracker'!$31:$38,'Results Tracker'!$133:$321</definedName>
    <definedName name="Z_E058BA81_772F_4FF7_8160_F6986B293078_.wvu.Cols" localSheetId="0" hidden="1">Overview!$H:$P</definedName>
    <definedName name="Z_E058BA81_772F_4FF7_8160_F6986B293078_.wvu.Cols" localSheetId="2" hidden="1">'Procurement 1'!$H:$H</definedName>
    <definedName name="Z_E058BA81_772F_4FF7_8160_F6986B293078_.wvu.Rows" localSheetId="0" hidden="1">Overview!$8:$11,Overview!$20:$20</definedName>
    <definedName name="Z_E058BA81_772F_4FF7_8160_F6986B293078_.wvu.Rows" localSheetId="6" hidden="1">Rating!$33:$33,Rating!$46:$46</definedName>
    <definedName name="Z_E058BA81_772F_4FF7_8160_F6986B293078_.wvu.Rows" localSheetId="9" hidden="1">'Results Tracker'!$31:$38,'Results Tracker'!$133:$321</definedName>
  </definedNames>
  <calcPr calcId="171027" concurrentCalc="0"/>
  <customWorkbookViews>
    <customWorkbookView name="Martina Dorigo - Personal View" guid="{8AC909A0-F6DB-4631-9371-01307E5CB295}" mergeInterval="0" personalView="1" maximized="1" xWindow="-11" yWindow="-11" windowWidth="1942" windowHeight="1042" activeSheetId="1"/>
    <customWorkbookView name="Jaturong Padungsapya - Personal View" guid="{8EA75DF6-7389-4282-9E01-4F5BB431426B}" mergeInterval="0" personalView="1" maximized="1" xWindow="-9" yWindow="-9" windowWidth="1938" windowHeight="1050" activeSheetId="1" showComments="commIndAndComment"/>
    <customWorkbookView name="Microsoft - Affichage personnalisé" guid="{7177F535-5D8E-47AF-99C8-7E8866F9B1C2}" mergeInterval="0" personalView="1" maximized="1" windowWidth="1916" windowHeight="750" activeSheetId="11"/>
    <customWorkbookView name="Clotilde Goeman - Affichage personnalisé" guid="{E058BA81-772F-4FF7-8160-F6986B293078}" mergeInterval="0" personalView="1" maximized="1" xWindow="-11" yWindow="-11" windowWidth="1942" windowHeight="1042" activeSheetId="3" showComments="commIndAndComment"/>
    <customWorkbookView name="TELLY - Affichage personnalisé" guid="{05ECDF38-F78F-4CAF-8500-6895D78ACEB2}" mergeInterval="0" personalView="1" maximized="1" xWindow="-12" yWindow="-12" windowWidth="1944" windowHeight="1034" activeSheetId="2" showComments="commIndAndComment"/>
    <customWorkbookView name="Dembélé - Affichage personnalisé" guid="{1BCE93D0-BE6B-4DA7-AFC6-24720BCF46BB}" mergeInterval="0" personalView="1" maximized="1" xWindow="-8" yWindow="-8" windowWidth="1382" windowHeight="744" activeSheetId="4"/>
    <customWorkbookView name="Diallo - Affichage personnalisé" guid="{DB0F56AB-80BC-4A99-ABE2-38F1B9C6820C}" mergeInterval="0" personalView="1" maximized="1" windowWidth="1020" windowHeight="631" activeSheetId="4"/>
    <customWorkbookView name="Oumar TAMBOURA - Affichage personnalisé" guid="{2C561A51-5847-44C5-89E1-996953C3CDAC}" mergeInterval="0" personalView="1" maximized="1" xWindow="-11" yWindow="-11" windowWidth="1942" windowHeight="1042" activeSheetId="11"/>
    <customWorkbookView name="Ydidiya Shibeshi - Personal View" guid="{6915328C-4577-4529-87E4-CC89F584DA72}" mergeInterval="0" personalView="1" maximized="1" xWindow="-1928" yWindow="-8" windowWidth="1936" windowHeight="1096" activeSheetId="3"/>
  </customWorkbookViews>
</workbook>
</file>

<file path=xl/calcChain.xml><?xml version="1.0" encoding="utf-8"?>
<calcChain xmlns="http://schemas.openxmlformats.org/spreadsheetml/2006/main">
  <c r="H32" i="11" l="1"/>
  <c r="G136" i="11"/>
  <c r="G152" i="11"/>
  <c r="H153" i="11"/>
  <c r="E51" i="3"/>
  <c r="E48" i="3"/>
  <c r="E47" i="3"/>
  <c r="G100" i="11"/>
  <c r="H99" i="11"/>
  <c r="G97" i="11"/>
  <c r="H96" i="11"/>
  <c r="G93" i="11"/>
  <c r="H92" i="11"/>
  <c r="G90" i="11"/>
  <c r="H90" i="11"/>
  <c r="G87" i="11"/>
  <c r="H84" i="11"/>
  <c r="G81" i="11"/>
  <c r="H81" i="11"/>
  <c r="G76" i="11"/>
  <c r="H75" i="11"/>
  <c r="G74" i="11"/>
  <c r="H72" i="11"/>
  <c r="G71" i="11"/>
  <c r="H70" i="11"/>
  <c r="E32" i="3"/>
  <c r="G68" i="11"/>
  <c r="H67" i="11"/>
  <c r="G65" i="11"/>
  <c r="H64" i="11"/>
  <c r="G62" i="11"/>
  <c r="H61" i="11"/>
  <c r="G56" i="11"/>
  <c r="H54" i="11"/>
  <c r="I18" i="11"/>
  <c r="I22" i="11"/>
  <c r="E167" i="11"/>
  <c r="G166" i="11"/>
  <c r="G164" i="11"/>
  <c r="G160" i="11"/>
  <c r="G163" i="11"/>
  <c r="G158" i="11"/>
  <c r="G161" i="11"/>
  <c r="G154" i="11"/>
  <c r="G157" i="11"/>
  <c r="G155" i="11"/>
  <c r="G148" i="11"/>
  <c r="G151" i="11"/>
  <c r="G149" i="11"/>
  <c r="G146" i="11"/>
  <c r="G145" i="11"/>
  <c r="G143" i="11"/>
  <c r="G140" i="11"/>
  <c r="D140" i="11"/>
  <c r="E140" i="11"/>
  <c r="D141" i="11"/>
  <c r="D144" i="11"/>
  <c r="D147" i="11"/>
  <c r="D150" i="11"/>
  <c r="D153" i="11"/>
  <c r="D156" i="11"/>
  <c r="D159" i="11"/>
  <c r="D162" i="11"/>
  <c r="D165" i="11"/>
  <c r="E166" i="11"/>
  <c r="D142" i="11"/>
  <c r="E142" i="11"/>
  <c r="G139" i="11"/>
  <c r="G142" i="11"/>
  <c r="G137" i="11"/>
  <c r="E139" i="11"/>
  <c r="E137" i="11"/>
  <c r="G133" i="11"/>
  <c r="H134" i="11"/>
  <c r="G128" i="11"/>
  <c r="G132" i="11"/>
  <c r="G125" i="11"/>
  <c r="G129" i="11"/>
  <c r="G124" i="11"/>
  <c r="G121" i="11"/>
  <c r="H122" i="11"/>
  <c r="G120" i="11"/>
  <c r="G117" i="11"/>
  <c r="H118" i="11"/>
  <c r="F118" i="11"/>
  <c r="F119" i="11"/>
  <c r="F120" i="11"/>
  <c r="D110" i="11"/>
  <c r="D114" i="11"/>
  <c r="D118" i="11"/>
  <c r="D122" i="11"/>
  <c r="D126" i="11"/>
  <c r="D130" i="11"/>
  <c r="D134" i="11"/>
  <c r="D111" i="11"/>
  <c r="D115" i="11"/>
  <c r="D119" i="11"/>
  <c r="D123" i="11"/>
  <c r="D127" i="11"/>
  <c r="D131" i="11"/>
  <c r="D135" i="11"/>
  <c r="D112" i="11"/>
  <c r="D116" i="11"/>
  <c r="D109" i="11"/>
  <c r="D113" i="11"/>
  <c r="G108" i="11"/>
  <c r="G112" i="11"/>
  <c r="G116" i="11"/>
  <c r="G105" i="11"/>
  <c r="G109" i="11"/>
  <c r="G113" i="11"/>
  <c r="F106" i="11"/>
  <c r="F107" i="11"/>
  <c r="F108" i="11"/>
  <c r="F109" i="11"/>
  <c r="F110" i="11"/>
  <c r="F111" i="11"/>
  <c r="F112" i="11"/>
  <c r="F113" i="11"/>
  <c r="F114" i="11"/>
  <c r="F115" i="11"/>
  <c r="F116" i="11"/>
  <c r="E108" i="11"/>
  <c r="E105" i="11"/>
  <c r="G104" i="11"/>
  <c r="G103" i="11"/>
  <c r="F103" i="11"/>
  <c r="F104" i="11"/>
  <c r="E103" i="11"/>
  <c r="E104" i="11"/>
  <c r="E101" i="11"/>
  <c r="G98" i="11"/>
  <c r="G94" i="11"/>
  <c r="G91" i="11"/>
  <c r="G88" i="11"/>
  <c r="D87" i="11"/>
  <c r="E87" i="11"/>
  <c r="G82" i="11"/>
  <c r="G84" i="11"/>
  <c r="D82" i="11"/>
  <c r="D85" i="11"/>
  <c r="D89" i="11"/>
  <c r="D95" i="11"/>
  <c r="G79" i="11"/>
  <c r="G78" i="11"/>
  <c r="H78" i="11"/>
  <c r="E79" i="11"/>
  <c r="D80" i="11"/>
  <c r="D83" i="11"/>
  <c r="D86" i="11"/>
  <c r="D92" i="11"/>
  <c r="D96" i="11"/>
  <c r="D99" i="11"/>
  <c r="D78" i="11"/>
  <c r="E78" i="11"/>
  <c r="G75" i="11"/>
  <c r="E76" i="11"/>
  <c r="E75" i="11"/>
  <c r="G70" i="11"/>
  <c r="G69" i="11"/>
  <c r="G73" i="11"/>
  <c r="G72" i="11"/>
  <c r="G66" i="11"/>
  <c r="D67" i="11"/>
  <c r="D71" i="11"/>
  <c r="E71" i="11"/>
  <c r="G64" i="11"/>
  <c r="G63" i="11"/>
  <c r="E64" i="11"/>
  <c r="G61" i="11"/>
  <c r="G60" i="11"/>
  <c r="D59" i="11"/>
  <c r="D62" i="11"/>
  <c r="D58" i="11"/>
  <c r="E58" i="11"/>
  <c r="D57" i="11"/>
  <c r="D60" i="11"/>
  <c r="G59" i="11"/>
  <c r="H57" i="11"/>
  <c r="G55" i="11"/>
  <c r="G58" i="11"/>
  <c r="E55" i="11"/>
  <c r="E56" i="11"/>
  <c r="G53" i="11"/>
  <c r="G52" i="11"/>
  <c r="H51" i="11"/>
  <c r="G51" i="11"/>
  <c r="G49" i="11"/>
  <c r="G48" i="11"/>
  <c r="G47" i="11"/>
  <c r="H47" i="11"/>
  <c r="G46" i="11"/>
  <c r="G45" i="11"/>
  <c r="G44" i="11"/>
  <c r="H44" i="11"/>
  <c r="G42" i="11"/>
  <c r="H41" i="11"/>
  <c r="G43" i="11"/>
  <c r="G40" i="11"/>
  <c r="G39" i="11"/>
  <c r="G41" i="11"/>
  <c r="G38" i="11"/>
  <c r="H38" i="11"/>
  <c r="D39" i="11"/>
  <c r="E39" i="11"/>
  <c r="D40" i="11"/>
  <c r="E40" i="11"/>
  <c r="D38" i="11"/>
  <c r="E38" i="11"/>
  <c r="G37" i="11"/>
  <c r="G36" i="11"/>
  <c r="G35" i="11"/>
  <c r="H35" i="11"/>
  <c r="E35" i="11"/>
  <c r="E36" i="11"/>
  <c r="E37" i="11"/>
  <c r="D22" i="11"/>
  <c r="D21" i="11"/>
  <c r="E21" i="11"/>
  <c r="D20" i="11"/>
  <c r="E20" i="11"/>
  <c r="G27" i="11"/>
  <c r="G29" i="11"/>
  <c r="G28" i="11"/>
  <c r="G31" i="11"/>
  <c r="D24" i="11"/>
  <c r="D26" i="11"/>
  <c r="D30" i="11"/>
  <c r="D25" i="11"/>
  <c r="E25" i="11"/>
  <c r="D23" i="11"/>
  <c r="D27" i="11"/>
  <c r="D90" i="11"/>
  <c r="E90" i="11"/>
  <c r="D145" i="11"/>
  <c r="D148" i="11"/>
  <c r="E148" i="11"/>
  <c r="D43" i="11"/>
  <c r="D46" i="11"/>
  <c r="E46" i="11"/>
  <c r="D143" i="11"/>
  <c r="E145" i="11"/>
  <c r="D117" i="11"/>
  <c r="E113" i="11"/>
  <c r="D120" i="11"/>
  <c r="E116" i="11"/>
  <c r="E112" i="11"/>
  <c r="E59" i="11"/>
  <c r="E82" i="11"/>
  <c r="D81" i="11"/>
  <c r="E81" i="11"/>
  <c r="E109" i="11"/>
  <c r="E60" i="11"/>
  <c r="D63" i="11"/>
  <c r="D65" i="11"/>
  <c r="E62" i="11"/>
  <c r="D41" i="11"/>
  <c r="E23" i="11"/>
  <c r="D42" i="11"/>
  <c r="D61" i="11"/>
  <c r="D84" i="11"/>
  <c r="E27" i="11"/>
  <c r="D29" i="11"/>
  <c r="E29" i="11"/>
  <c r="D28" i="11"/>
  <c r="D151" i="11"/>
  <c r="E43" i="11"/>
  <c r="D93" i="11"/>
  <c r="D49" i="11"/>
  <c r="E49" i="11"/>
  <c r="D146" i="11"/>
  <c r="E143" i="11"/>
  <c r="D154" i="11"/>
  <c r="E151" i="11"/>
  <c r="D124" i="11"/>
  <c r="E120" i="11"/>
  <c r="E93" i="11"/>
  <c r="D97" i="11"/>
  <c r="E117" i="11"/>
  <c r="D121" i="11"/>
  <c r="D88" i="11"/>
  <c r="E84" i="11"/>
  <c r="D45" i="11"/>
  <c r="E41" i="11"/>
  <c r="D73" i="11"/>
  <c r="E61" i="11"/>
  <c r="D66" i="11"/>
  <c r="E63" i="11"/>
  <c r="D44" i="11"/>
  <c r="E42" i="11"/>
  <c r="D68" i="11"/>
  <c r="E65" i="11"/>
  <c r="E28" i="11"/>
  <c r="D31" i="11"/>
  <c r="E31" i="11"/>
  <c r="D53" i="11"/>
  <c r="E53" i="11"/>
  <c r="D157" i="11"/>
  <c r="E154" i="11"/>
  <c r="D149" i="11"/>
  <c r="E146" i="11"/>
  <c r="E97" i="11"/>
  <c r="D100" i="11"/>
  <c r="E100" i="11"/>
  <c r="E88" i="11"/>
  <c r="D91" i="11"/>
  <c r="D125" i="11"/>
  <c r="E121" i="11"/>
  <c r="D128" i="11"/>
  <c r="E124" i="11"/>
  <c r="D74" i="11"/>
  <c r="E74" i="11"/>
  <c r="E68" i="11"/>
  <c r="E66" i="11"/>
  <c r="D69" i="11"/>
  <c r="E69" i="11"/>
  <c r="D72" i="11"/>
  <c r="E72" i="11"/>
  <c r="D47" i="11"/>
  <c r="E44" i="11"/>
  <c r="D70" i="11"/>
  <c r="E70" i="11"/>
  <c r="E73" i="11"/>
  <c r="D48" i="11"/>
  <c r="E45" i="11"/>
  <c r="D152" i="11"/>
  <c r="E149" i="11"/>
  <c r="D160" i="11"/>
  <c r="E157" i="11"/>
  <c r="D129" i="11"/>
  <c r="E125" i="11"/>
  <c r="D94" i="11"/>
  <c r="E91" i="11"/>
  <c r="D132" i="11"/>
  <c r="E128" i="11"/>
  <c r="E48" i="11"/>
  <c r="D51" i="11"/>
  <c r="E51" i="11"/>
  <c r="E47" i="11"/>
  <c r="D52" i="11"/>
  <c r="E52" i="11"/>
  <c r="D163" i="11"/>
  <c r="E160" i="11"/>
  <c r="E152" i="11"/>
  <c r="D155" i="11"/>
  <c r="D98" i="11"/>
  <c r="E98" i="11"/>
  <c r="E94" i="11"/>
  <c r="D136" i="11"/>
  <c r="E136" i="11"/>
  <c r="E132" i="11"/>
  <c r="D133" i="11"/>
  <c r="E133" i="11"/>
  <c r="E129" i="11"/>
  <c r="E155" i="11"/>
  <c r="D158" i="11"/>
  <c r="D166" i="11"/>
  <c r="E163" i="11"/>
  <c r="G34" i="11"/>
  <c r="G25" i="11"/>
  <c r="D34" i="11"/>
  <c r="E34" i="11"/>
  <c r="D33" i="11"/>
  <c r="D32" i="11"/>
  <c r="E32" i="11"/>
  <c r="E158" i="11"/>
  <c r="D161" i="11"/>
  <c r="G19" i="11"/>
  <c r="G21" i="11"/>
  <c r="G17" i="11"/>
  <c r="E19" i="11"/>
  <c r="E17" i="11"/>
  <c r="G15" i="11"/>
  <c r="H14" i="11"/>
  <c r="G14" i="11"/>
  <c r="G12" i="11"/>
  <c r="H11" i="11"/>
  <c r="G11" i="11"/>
  <c r="G9" i="11"/>
  <c r="G8" i="11"/>
  <c r="H8" i="11"/>
  <c r="G7" i="11"/>
  <c r="G6" i="11"/>
  <c r="G5" i="11"/>
  <c r="H4" i="11"/>
  <c r="G4" i="11"/>
  <c r="E13" i="11"/>
  <c r="E16" i="11"/>
  <c r="E18" i="11"/>
  <c r="G10" i="11"/>
  <c r="G13" i="11"/>
  <c r="G16" i="11"/>
  <c r="G18" i="11"/>
  <c r="E9" i="11"/>
  <c r="E8" i="11"/>
  <c r="E5" i="11"/>
  <c r="E6" i="11"/>
  <c r="E7" i="11"/>
  <c r="E4" i="11"/>
  <c r="D13" i="11"/>
  <c r="D16" i="11"/>
  <c r="D12" i="11"/>
  <c r="D15" i="11"/>
  <c r="E15" i="11"/>
  <c r="D11" i="11"/>
  <c r="D14" i="11"/>
  <c r="E14" i="11"/>
  <c r="E20" i="3"/>
  <c r="G20" i="3"/>
  <c r="F20" i="3"/>
  <c r="E161" i="11"/>
  <c r="D164" i="11"/>
  <c r="E164" i="11"/>
  <c r="G20" i="11"/>
  <c r="G23" i="11"/>
  <c r="G32" i="11"/>
  <c r="E12" i="11"/>
  <c r="E11" i="11"/>
  <c r="F28" i="2"/>
  <c r="H24" i="2"/>
  <c r="H23" i="2"/>
  <c r="H22" i="2"/>
  <c r="H21" i="2"/>
  <c r="H20" i="2"/>
  <c r="H19" i="2"/>
  <c r="H17" i="2"/>
  <c r="H18" i="2"/>
  <c r="I21" i="8"/>
  <c r="J21" i="8"/>
  <c r="K21" i="8"/>
  <c r="E14" i="3"/>
  <c r="G14" i="3"/>
  <c r="H14" i="3"/>
  <c r="E13" i="3"/>
  <c r="G13" i="3"/>
  <c r="H13" i="3"/>
  <c r="E12" i="3"/>
  <c r="G12" i="3"/>
  <c r="H12" i="3"/>
  <c r="E62" i="3"/>
  <c r="E61" i="3"/>
  <c r="G61" i="3"/>
  <c r="E60" i="3"/>
  <c r="G60" i="3"/>
  <c r="H60" i="3"/>
  <c r="E59" i="3"/>
  <c r="G59" i="3"/>
  <c r="H59" i="3"/>
  <c r="E57" i="3"/>
  <c r="E56" i="3"/>
  <c r="G56" i="3"/>
  <c r="E55" i="3"/>
  <c r="E54" i="3"/>
  <c r="G54" i="3"/>
  <c r="E53" i="3"/>
  <c r="E52" i="3"/>
  <c r="G52" i="3"/>
  <c r="H52" i="3"/>
  <c r="G51" i="3"/>
  <c r="E50" i="3"/>
  <c r="G50" i="3"/>
  <c r="E49" i="3"/>
  <c r="G49" i="3"/>
  <c r="G48" i="3"/>
  <c r="G47" i="3"/>
  <c r="E46" i="3"/>
  <c r="G46" i="3"/>
  <c r="H46" i="3"/>
  <c r="E45" i="3"/>
  <c r="G45" i="3"/>
  <c r="E44" i="3"/>
  <c r="G44" i="3"/>
  <c r="E43" i="3"/>
  <c r="G43" i="3"/>
  <c r="D43" i="3"/>
  <c r="E42" i="3"/>
  <c r="G42" i="3"/>
  <c r="E41" i="3"/>
  <c r="G41" i="3"/>
  <c r="E40" i="3"/>
  <c r="G40" i="3"/>
  <c r="E39" i="3"/>
  <c r="G39" i="3"/>
  <c r="E38" i="3"/>
  <c r="E37" i="3"/>
  <c r="G37" i="3"/>
  <c r="E36" i="3"/>
  <c r="G36" i="3"/>
  <c r="E35" i="3"/>
  <c r="G35" i="3"/>
  <c r="E34" i="3"/>
  <c r="E33" i="3"/>
  <c r="G33" i="3"/>
  <c r="G32" i="3"/>
  <c r="E31" i="3"/>
  <c r="G31" i="3"/>
  <c r="E30" i="3"/>
  <c r="G30" i="3"/>
  <c r="E29" i="3"/>
  <c r="G29" i="3"/>
  <c r="E28" i="3"/>
  <c r="G28" i="3"/>
  <c r="E27" i="3"/>
  <c r="G27" i="3"/>
  <c r="E26" i="3"/>
  <c r="G26" i="3"/>
  <c r="E25" i="3"/>
  <c r="G25" i="3"/>
  <c r="E24" i="3"/>
  <c r="G24" i="3"/>
  <c r="E23" i="3"/>
  <c r="G23" i="3"/>
  <c r="E22" i="3"/>
  <c r="E21" i="3"/>
  <c r="G21" i="3"/>
  <c r="E19" i="3"/>
  <c r="G19" i="3"/>
  <c r="E18" i="3"/>
  <c r="G18" i="3"/>
  <c r="E17" i="3"/>
  <c r="E16" i="3"/>
  <c r="G16" i="3"/>
  <c r="E15" i="3"/>
  <c r="G15" i="3"/>
  <c r="E11" i="3"/>
  <c r="G11" i="3"/>
  <c r="H36" i="3"/>
  <c r="H48" i="3"/>
  <c r="H35" i="3"/>
  <c r="H23" i="3"/>
  <c r="G57" i="3"/>
  <c r="H57" i="3"/>
  <c r="H44" i="3"/>
  <c r="H32" i="3"/>
  <c r="H16" i="3"/>
  <c r="H56" i="3"/>
  <c r="H30" i="3"/>
  <c r="H61" i="3"/>
  <c r="H39" i="3"/>
  <c r="H28" i="3"/>
  <c r="G34" i="3"/>
  <c r="H34" i="3"/>
  <c r="G55" i="3"/>
  <c r="H55" i="3"/>
  <c r="H11" i="3"/>
  <c r="H51" i="3"/>
  <c r="H43" i="3"/>
  <c r="H31" i="3"/>
  <c r="H27" i="3"/>
  <c r="G22" i="3"/>
  <c r="G38" i="3"/>
  <c r="H38" i="3"/>
  <c r="G58" i="3"/>
  <c r="H58" i="3"/>
  <c r="G62" i="3"/>
  <c r="H62" i="3"/>
  <c r="H54" i="3"/>
  <c r="H50" i="3"/>
  <c r="H42" i="3"/>
  <c r="H26" i="3"/>
  <c r="H18" i="3"/>
  <c r="H40" i="3"/>
  <c r="H24" i="3"/>
  <c r="G53" i="3"/>
  <c r="H53" i="3"/>
  <c r="H47" i="3"/>
  <c r="H19" i="3"/>
  <c r="H15" i="3"/>
  <c r="G17" i="3"/>
  <c r="H17" i="3"/>
  <c r="H49" i="3"/>
  <c r="H45" i="3"/>
  <c r="H41" i="3"/>
  <c r="H37" i="3"/>
  <c r="H33" i="3"/>
  <c r="H29" i="3"/>
  <c r="H25" i="3"/>
  <c r="H21" i="3"/>
  <c r="E63" i="3"/>
  <c r="G63" i="3"/>
  <c r="H63" i="3"/>
  <c r="H22" i="3"/>
  <c r="G28" i="2"/>
  <c r="H25" i="2"/>
  <c r="H28" i="2"/>
  <c r="F42" i="2"/>
  <c r="E57" i="8"/>
  <c r="G21" i="8"/>
  <c r="G23" i="8"/>
  <c r="G22" i="8"/>
  <c r="D50" i="1"/>
  <c r="P24" i="8"/>
</calcChain>
</file>

<file path=xl/comments1.xml><?xml version="1.0" encoding="utf-8"?>
<comments xmlns="http://schemas.openxmlformats.org/spreadsheetml/2006/main">
  <authors>
    <author>TELLY</author>
  </authors>
  <commentList>
    <comment ref="E33" authorId="0" guid="{354A7FAC-FF0F-4A38-80EB-84FE32B11C5B}" shapeId="0">
      <text>
        <r>
          <rPr>
            <b/>
            <sz val="9"/>
            <color indexed="81"/>
            <rFont val="Tahoma"/>
            <family val="2"/>
          </rPr>
          <t>TELLY:</t>
        </r>
        <r>
          <rPr>
            <sz val="9"/>
            <color indexed="81"/>
            <rFont val="Tahoma"/>
            <family val="2"/>
          </rPr>
          <t xml:space="preserve">
No activity has been for seen for this reporting period</t>
        </r>
      </text>
    </comment>
  </commentList>
</comments>
</file>

<file path=xl/sharedStrings.xml><?xml version="1.0" encoding="utf-8"?>
<sst xmlns="http://schemas.openxmlformats.org/spreadsheetml/2006/main" count="2271" uniqueCount="1082">
  <si>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</si>
  <si>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</si>
  <si>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</si>
  <si>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</si>
  <si>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</si>
  <si>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</si>
  <si>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</si>
  <si>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</si>
  <si>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</si>
  <si>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</si>
  <si>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</si>
  <si>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</si>
  <si>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</si>
  <si>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</si>
  <si>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</si>
  <si>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</si>
  <si>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</si>
  <si>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</si>
  <si>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</si>
  <si>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</si>
  <si>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</si>
  <si>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</si>
  <si>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</si>
  <si>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</si>
  <si>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</si>
  <si>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</si>
  <si>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</si>
  <si>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</si>
  <si>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</si>
  <si>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</si>
  <si>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</si>
  <si>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</si>
  <si>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</si>
  <si>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</si>
  <si>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</si>
  <si>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</si>
  <si>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</si>
  <si>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</si>
  <si>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</si>
  <si>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</si>
  <si>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</si>
  <si>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</si>
  <si>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</si>
  <si>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</si>
  <si>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</si>
  <si>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</si>
  <si>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</si>
  <si>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</si>
  <si>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</si>
  <si>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</si>
  <si>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</si>
  <si>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</si>
  <si>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</si>
  <si>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</si>
  <si>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</si>
  <si>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</si>
  <si>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</si>
  <si>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</si>
  <si>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</si>
  <si>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</si>
  <si>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</si>
  <si>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</si>
  <si>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</si>
  <si>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</si>
  <si>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</si>
  <si>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</si>
  <si>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</si>
  <si>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</si>
  <si>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</si>
  <si>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</si>
  <si>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</si>
  <si>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</si>
  <si>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</si>
  <si>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</si>
  <si>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</si>
  <si>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</si>
  <si>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</si>
  <si>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</si>
  <si>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</si>
  <si>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</si>
  <si>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</si>
  <si>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</si>
  <si>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</si>
  <si>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</si>
  <si>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</si>
  <si>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</si>
  <si>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</si>
  <si>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</si>
  <si>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</si>
  <si>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</si>
  <si>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</si>
  <si>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</si>
  <si>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</si>
  <si>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</si>
  <si>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</si>
  <si>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</si>
  <si>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</si>
  <si>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</si>
  <si>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</si>
  <si>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</si>
  <si>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</si>
  <si>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</si>
  <si>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</si>
  <si>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</si>
  <si>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</si>
  <si>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</si>
  <si>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</si>
  <si>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</si>
  <si>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</si>
  <si>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</si>
  <si>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</si>
  <si>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</si>
  <si>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</si>
  <si>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</si>
  <si>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</si>
  <si>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</si>
  <si>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</si>
  <si>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</si>
  <si>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</si>
  <si>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</si>
  <si>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</si>
  <si>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</si>
  <si>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</si>
  <si>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</si>
  <si>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</si>
  <si>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</si>
  <si>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</si>
  <si>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</si>
  <si>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</si>
  <si>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</si>
  <si>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</si>
  <si>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</si>
  <si>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</si>
  <si>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</si>
  <si>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</si>
  <si>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</si>
  <si>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</si>
  <si>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</si>
  <si>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</si>
  <si>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</si>
  <si>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</si>
  <si>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</si>
  <si>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</si>
  <si>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</si>
  <si>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</si>
  <si>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</si>
  <si>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</si>
  <si>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</si>
  <si>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</si>
  <si>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</si>
  <si>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</si>
  <si>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</si>
  <si>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</si>
  <si>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</si>
  <si>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</si>
  <si>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</si>
  <si>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</si>
  <si>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</si>
  <si>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</si>
  <si>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</si>
  <si>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</si>
  <si>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</si>
  <si>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</si>
  <si>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</si>
  <si>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</si>
  <si>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</si>
  <si>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</si>
  <si>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</si>
  <si>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</si>
  <si>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</si>
  <si>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</si>
  <si>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</si>
  <si>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</si>
  <si>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</si>
  <si>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</si>
  <si>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</si>
  <si>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</si>
  <si>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</si>
  <si>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</si>
  <si>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</si>
  <si>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</si>
  <si>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</si>
  <si>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</si>
  <si>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</si>
  <si>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</si>
  <si>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</si>
  <si>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</si>
  <si>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</si>
  <si>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</si>
  <si>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</si>
  <si>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</si>
  <si>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</si>
  <si>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</si>
  <si>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</si>
  <si>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</si>
  <si>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</si>
  <si>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</si>
  <si>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</si>
  <si>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</si>
  <si>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</si>
  <si>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</si>
  <si>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</si>
  <si>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</si>
  <si>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</si>
  <si>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</si>
  <si>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</si>
  <si>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</si>
  <si>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</si>
  <si>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</si>
  <si>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</si>
  <si>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</si>
  <si>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</si>
  <si>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</si>
  <si>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</si>
  <si>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</si>
  <si>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</si>
  <si>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</si>
  <si>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</si>
  <si>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</si>
  <si>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PROJECTED COST</t>
  </si>
  <si>
    <t>PROCUREMENT DATA</t>
  </si>
  <si>
    <t>RISK ASSESMENT</t>
  </si>
  <si>
    <t>For rating definitions please see bottom of page.</t>
  </si>
  <si>
    <t>Please justify your rating.  Outline the positive and negative progress made by the project since it started.  Provide specific recommendations for next steps. . (word limit=500)</t>
  </si>
  <si>
    <t>Highly Satisfactory (HS)</t>
  </si>
  <si>
    <t>Satisfactory (S)</t>
  </si>
  <si>
    <t>Marginally Satisfactory (MS)</t>
  </si>
  <si>
    <t>Unsatisfactory (U)</t>
  </si>
  <si>
    <t>Highly Unsatisfactory (U)</t>
  </si>
  <si>
    <t>Rating</t>
  </si>
  <si>
    <t>IDENTIFIED RISKS</t>
  </si>
  <si>
    <t>Current Status</t>
  </si>
  <si>
    <t>Identified Risk</t>
  </si>
  <si>
    <t>LIST OF CONTRACTS</t>
  </si>
  <si>
    <t>List all contracts related to the project/program with signature dates</t>
  </si>
  <si>
    <t>Agency / Contracted party</t>
  </si>
  <si>
    <t>Contract Type</t>
  </si>
  <si>
    <t>BIDS</t>
  </si>
  <si>
    <t>Submitted Bids</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</si>
  <si>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</si>
  <si>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</si>
  <si>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</si>
  <si>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</si>
  <si>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</si>
  <si>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</si>
  <si>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</si>
  <si>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</si>
  <si>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</si>
  <si>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</si>
  <si>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</si>
  <si>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</si>
  <si>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</si>
  <si>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</si>
  <si>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</si>
  <si>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</si>
  <si>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</si>
  <si>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</si>
  <si>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</si>
  <si>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</si>
  <si>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</si>
  <si>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</si>
  <si>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</si>
  <si>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</si>
  <si>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</si>
  <si>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</si>
  <si>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</si>
  <si>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</si>
  <si>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</si>
  <si>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</si>
  <si>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</si>
  <si>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</si>
  <si>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</si>
  <si>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</si>
  <si>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</si>
  <si>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</si>
  <si>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</si>
  <si>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</si>
  <si>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</si>
  <si>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</si>
  <si>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</si>
  <si>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</si>
  <si>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</si>
  <si>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</si>
  <si>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</si>
  <si>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</si>
  <si>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</si>
  <si>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</si>
  <si>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</si>
  <si>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</si>
  <si>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</si>
  <si>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Selection Justification for the Winner</t>
  </si>
  <si>
    <t>Contract Value/Amount (USD)</t>
  </si>
  <si>
    <t>Bid Amount (USD)</t>
  </si>
  <si>
    <t>Winning Bid Amount (USD)</t>
  </si>
  <si>
    <t>Remaining Balance</t>
  </si>
  <si>
    <t>Payment to Date</t>
  </si>
  <si>
    <t>CONTRACT &amp; Procurement Method</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</si>
  <si>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</si>
  <si>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</si>
  <si>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</si>
  <si>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</si>
  <si>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</si>
  <si>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t>Please provide information for all contracts over $2,500 USD</t>
  </si>
  <si>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</si>
  <si>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</si>
  <si>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</si>
  <si>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</si>
  <si>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</si>
  <si>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</si>
  <si>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</si>
  <si>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</si>
  <si>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</si>
  <si>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</si>
  <si>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</si>
  <si>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</si>
  <si>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</si>
  <si>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</si>
  <si>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Please provide the number of  contracts under $2,500, signed during this reporting period: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</si>
  <si>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</si>
  <si>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</si>
  <si>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</si>
  <si>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</si>
  <si>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</si>
  <si>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</si>
  <si>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</si>
  <si>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</si>
  <si>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</si>
  <si>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</si>
  <si>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</si>
  <si>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</si>
  <si>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</si>
  <si>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</si>
  <si>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</si>
  <si>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</si>
  <si>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</si>
  <si>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</si>
  <si>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</si>
  <si>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</si>
  <si>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</si>
  <si>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</si>
  <si>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</si>
  <si>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</si>
  <si>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</si>
  <si>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</si>
  <si>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</si>
  <si>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</si>
  <si>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</si>
  <si>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</si>
  <si>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</si>
  <si>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</si>
  <si>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</si>
  <si>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</si>
  <si>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</si>
  <si>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</si>
  <si>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</si>
  <si>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</si>
  <si>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</si>
  <si>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</si>
  <si>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</si>
  <si>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Total staff trained</t>
  </si>
  <si>
    <t>% of female staff trained</t>
  </si>
  <si>
    <t>Type</t>
  </si>
  <si>
    <t>Percentage of targeted population applying adaptation measures</t>
  </si>
  <si>
    <t>No. of targeted beneficiaries</t>
  </si>
  <si>
    <t>% of female participants targeted</t>
  </si>
  <si>
    <t>Level of awareness</t>
  </si>
  <si>
    <t>Project/programme sector</t>
  </si>
  <si>
    <t>Geographical scale</t>
  </si>
  <si>
    <t>Response level</t>
  </si>
  <si>
    <t>Targeted asset</t>
  </si>
  <si>
    <t>Changes in asset (quantitative or qualitative)</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</si>
  <si>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</si>
  <si>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</si>
  <si>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</si>
  <si>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</si>
  <si>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</si>
  <si>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</si>
  <si>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</si>
  <si>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</si>
  <si>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</si>
  <si>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</si>
  <si>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</si>
  <si>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No. of targeted households</t>
  </si>
  <si>
    <t>% of female headed households</t>
  </si>
  <si>
    <t>Improvement level</t>
  </si>
  <si>
    <t>% increase in income level vis-à-vis baseline</t>
  </si>
  <si>
    <t>Alternate Source</t>
  </si>
  <si>
    <t>Number of Assets</t>
  </si>
  <si>
    <t>Type of Assets</t>
  </si>
  <si>
    <t>Adaptation strategy</t>
  </si>
  <si>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</si>
  <si>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</si>
  <si>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</si>
  <si>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</si>
  <si>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</si>
  <si>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</si>
  <si>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</si>
  <si>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</si>
  <si>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</si>
  <si>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</si>
  <si>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</si>
  <si>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</si>
  <si>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</si>
  <si>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</si>
  <si>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</si>
  <si>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</si>
  <si>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</si>
  <si>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</si>
  <si>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</si>
  <si>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</si>
  <si>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</si>
  <si>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</si>
  <si>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</si>
  <si>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</si>
  <si>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</si>
  <si>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</si>
  <si>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</si>
  <si>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</si>
  <si>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</si>
  <si>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</si>
  <si>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</si>
  <si>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</si>
  <si>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</si>
  <si>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</si>
  <si>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</si>
  <si>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</si>
  <si>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</si>
  <si>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</si>
  <si>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</si>
  <si>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</si>
  <si>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</si>
  <si>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</si>
  <si>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</si>
  <si>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</si>
  <si>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</si>
  <si>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</si>
  <si>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</si>
  <si>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</si>
  <si>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</si>
  <si>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</si>
  <si>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</si>
  <si>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</si>
  <si>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</si>
  <si>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</si>
  <si>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</si>
  <si>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</si>
  <si>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</si>
  <si>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</si>
  <si>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</si>
  <si>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</si>
  <si>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</si>
  <si>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</si>
  <si>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</si>
  <si>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</si>
  <si>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</si>
  <si>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</si>
  <si>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</si>
  <si>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</si>
  <si>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</si>
  <si>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</si>
  <si>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</si>
  <si>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</si>
  <si>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</si>
  <si>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</si>
  <si>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</si>
  <si>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</si>
  <si>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</si>
  <si>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</si>
  <si>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</si>
  <si>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</si>
  <si>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</si>
  <si>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</si>
  <si>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</si>
  <si>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</si>
  <si>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</si>
  <si>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</si>
  <si>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</si>
  <si>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</si>
  <si>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</si>
  <si>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</si>
  <si>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</si>
  <si>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</si>
  <si>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</si>
  <si>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</si>
  <si>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</si>
  <si>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</si>
  <si>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</si>
  <si>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</si>
  <si>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</si>
  <si>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</si>
  <si>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</si>
  <si>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</si>
  <si>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</si>
  <si>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</si>
  <si>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</si>
  <si>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</si>
  <si>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</si>
  <si>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</si>
  <si>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</si>
  <si>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</si>
  <si>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</si>
  <si>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</si>
  <si>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</si>
  <si>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</si>
  <si>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</si>
  <si>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</si>
  <si>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</si>
  <si>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</si>
  <si>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</si>
  <si>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</si>
  <si>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</si>
  <si>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</si>
  <si>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</si>
  <si>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</si>
  <si>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</si>
  <si>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</si>
  <si>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</si>
  <si>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</si>
  <si>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</si>
  <si>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</si>
  <si>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</si>
  <si>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</si>
  <si>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</si>
  <si>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</si>
  <si>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</si>
  <si>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</si>
  <si>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</si>
  <si>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</si>
  <si>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</si>
  <si>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</si>
  <si>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</si>
  <si>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</si>
  <si>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</si>
  <si>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</si>
  <si>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</si>
  <si>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</si>
  <si>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</si>
  <si>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</si>
  <si>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</si>
  <si>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</si>
  <si>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</si>
  <si>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</si>
  <si>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</si>
  <si>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</si>
  <si>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</si>
  <si>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</si>
  <si>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</si>
  <si>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</si>
  <si>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</si>
  <si>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</si>
  <si>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</si>
  <si>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</si>
  <si>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</si>
  <si>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</si>
  <si>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</si>
  <si>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</si>
  <si>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</si>
  <si>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</si>
  <si>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</si>
  <si>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</si>
  <si>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</si>
  <si>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</si>
  <si>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</si>
  <si>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</si>
  <si>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</si>
  <si>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</si>
  <si>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</si>
  <si>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</si>
  <si>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</si>
  <si>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</si>
  <si>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</si>
  <si>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</si>
  <si>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</si>
  <si>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</si>
  <si>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</si>
  <si>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</si>
  <si>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</si>
  <si>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</si>
  <si>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</si>
  <si>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</si>
  <si>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</si>
  <si>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</si>
  <si>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</si>
  <si>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</si>
  <si>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</si>
  <si>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</si>
  <si>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</si>
  <si>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</si>
  <si>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</si>
  <si>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</si>
  <si>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</si>
  <si>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</si>
  <si>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</si>
  <si>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</si>
  <si>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</si>
  <si>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</si>
  <si>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</si>
  <si>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</si>
  <si>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</si>
  <si>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</si>
  <si>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</si>
  <si>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</si>
  <si>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</si>
  <si>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</si>
  <si>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</si>
  <si>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</si>
  <si>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</si>
  <si>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</si>
  <si>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</si>
  <si>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</si>
  <si>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</si>
  <si>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</si>
  <si>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</si>
  <si>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</si>
  <si>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</si>
  <si>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</si>
  <si>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</si>
  <si>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</si>
  <si>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</si>
  <si>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</si>
  <si>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</si>
  <si>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</si>
  <si>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</si>
  <si>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</si>
  <si>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</si>
  <si>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</si>
  <si>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</si>
  <si>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</si>
  <si>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</si>
  <si>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</si>
  <si>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</si>
  <si>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</si>
  <si>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</si>
  <si>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</si>
  <si>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</si>
  <si>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</si>
  <si>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</si>
  <si>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</si>
  <si>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</si>
  <si>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</si>
  <si>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</si>
  <si>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</si>
  <si>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</si>
  <si>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</si>
  <si>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</si>
  <si>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</si>
  <si>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</si>
  <si>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</si>
  <si>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</si>
  <si>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</si>
  <si>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</si>
  <si>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</si>
  <si>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</si>
  <si>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</si>
  <si>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</si>
  <si>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</si>
  <si>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</si>
  <si>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</si>
  <si>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</si>
  <si>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</si>
  <si>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</si>
  <si>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</si>
  <si>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t>Programme Support for Climate Change Adaptation in</t>
    </r>
    <r>
      <rPr>
        <sz val="12"/>
        <color rgb="FF000000"/>
        <rFont val="Times New Roman"/>
        <family val="1"/>
      </rPr>
      <t xml:space="preserve"> </t>
    </r>
    <r>
      <rPr>
        <sz val="11"/>
        <color theme="1"/>
        <rFont val="Times New Roman"/>
        <family val="1"/>
      </rPr>
      <t>the vulnerable regions of Mopti and Timbuktu</t>
    </r>
  </si>
  <si>
    <t>04 November 2015</t>
  </si>
  <si>
    <t>www.pacvmt-mali.org</t>
  </si>
  <si>
    <t>Boubacar Sidiki DEMBELE</t>
  </si>
  <si>
    <t xml:space="preserve">boubacarsdembele@gmail.com </t>
  </si>
  <si>
    <t>United Nations Development Programme (UNDP)</t>
  </si>
  <si>
    <t xml:space="preserve">Abdoulaye.Bayoko@undp.org </t>
  </si>
  <si>
    <t>Environment and Sustainable Development Agency (AEDD)</t>
  </si>
  <si>
    <t>aedd@enironnement.gov.ml</t>
  </si>
  <si>
    <t xml:space="preserve">United Nations Development Programme (UNDP) </t>
  </si>
  <si>
    <t xml:space="preserve">UNDP as Multilateral Implementing Entity </t>
  </si>
  <si>
    <t>PNUD</t>
  </si>
  <si>
    <t>Boubacar Sidiki Dembélé</t>
  </si>
  <si>
    <t>boubacarsdembele@gmail.com</t>
  </si>
  <si>
    <t>Financial information:  cumulative from project start to 4 March 2017</t>
  </si>
  <si>
    <t>Estimated cumulative total disbursement as of 4 March 2016</t>
  </si>
  <si>
    <t>Functional waterways and channels increased by about 40 %</t>
  </si>
  <si>
    <t>Only about 15% of the waterways and channels are functional</t>
  </si>
  <si>
    <t>Currently about 50 km of the water channels are cleared</t>
  </si>
  <si>
    <t xml:space="preserve">There are presently few market gardens and no community fish farms </t>
  </si>
  <si>
    <t>Number of tree nurseries of local tree species established in each local communities</t>
  </si>
  <si>
    <t xml:space="preserve">Few communities benefit from community managed tree nurseries </t>
  </si>
  <si>
    <t>100 local councilors from 20 councils are trained in institutional management of climate change</t>
  </si>
  <si>
    <t>There are currently no local councilors trained to enhance their institutional capacity to adapt to climate change</t>
  </si>
  <si>
    <t>A poor collaboration between programme partners</t>
  </si>
  <si>
    <t xml:space="preserve">A poor understanding of the objectives by the programme team </t>
  </si>
  <si>
    <t>Low mobilization of the target group caused by a poor understanding of climate change issues</t>
  </si>
  <si>
    <t>Lack of sufficiently qualified partners</t>
  </si>
  <si>
    <t xml:space="preserve">At least 100 community nurseries (5 per community) established </t>
  </si>
  <si>
    <t>20 local community plans will be developed to include climate change management</t>
  </si>
  <si>
    <t>4 March 2016 to 4 March 2017</t>
  </si>
  <si>
    <t>04 March 2016</t>
  </si>
  <si>
    <t>March 2017</t>
  </si>
  <si>
    <t>Boureima CAMARA</t>
  </si>
  <si>
    <t>abdoulaye.bayoko@undp.org</t>
  </si>
  <si>
    <t>Abdoulaye BAYOKO</t>
  </si>
  <si>
    <t>% increase in functional waterways and channels in the targeted communes</t>
  </si>
  <si>
    <t xml:space="preserve">Km increase of cleared water channel  </t>
  </si>
  <si>
    <t>Number of local official trained in institutional management of climate change</t>
  </si>
  <si>
    <t>bouricamara@gmail.com, Tel: +22366805756</t>
  </si>
  <si>
    <t>Target performance at completion   Performance de la cible à la fin</t>
  </si>
  <si>
    <t>Performance at completion Performance à la fin</t>
  </si>
  <si>
    <t>2: Physical asset (produced/improved/strenghtened)</t>
  </si>
  <si>
    <t xml:space="preserve">Indicator 2.1.1: No. of staff trained to respond to, and mitigate impacts of, climate-related events </t>
  </si>
  <si>
    <t xml:space="preserve">Indicator 2.1.2: No. of targeted institutions with increased capacity to minimize exposure to climate variability risks  </t>
  </si>
  <si>
    <t xml:space="preserve">Output 2.1 Strengthened capacity of national and sub-national centres and networks to respond rapidly to extreme weather events </t>
  </si>
  <si>
    <t xml:space="preserve">Outcome 3: Strengthened awareness and owernship of adaptation and climate risk reduction processes     </t>
  </si>
  <si>
    <t xml:space="preserve">Indicator 3.1: Increase in application of appropriate adaptation responses    </t>
  </si>
  <si>
    <t xml:space="preserve">Output 3: Targeted population groups participating in adaptation and risk reduction awareness activities   </t>
  </si>
  <si>
    <t xml:space="preserve">Indicator 3.1.1: Percentage of targeted population awareness of predicted adverse impacts of climate change, and of appropriate   </t>
  </si>
  <si>
    <t xml:space="preserve">Percentage of targeted population applying adaptation measures </t>
  </si>
  <si>
    <t xml:space="preserve">Indicator 4.1: Increased responsiveness of development sector services to evolving needs from changing and variable climate  </t>
  </si>
  <si>
    <r>
      <rPr>
        <b/>
        <u/>
        <sz val="11"/>
        <color theme="1"/>
        <rFont val="Calibri"/>
        <family val="2"/>
        <scheme val="minor"/>
      </rPr>
      <t>Core Indicator</t>
    </r>
    <r>
      <rPr>
        <sz val="11"/>
        <color theme="1"/>
        <rFont val="Calibri"/>
        <family val="2"/>
        <scheme val="minor"/>
      </rPr>
      <t xml:space="preserve"> 4.2: Assets produced, developed, improved or strengthened  </t>
    </r>
  </si>
  <si>
    <t xml:space="preserve">Outcome 4: Increased adaptive capacity within relevant development sector services and infrastructure assets   </t>
  </si>
  <si>
    <t xml:space="preserve">Indicator 4.1.1: No. and type of development sector services to respond to new conditions resulting from climate variability and change    </t>
  </si>
  <si>
    <t xml:space="preserve">Output 4: Vulnerable development sector services and infrastructure assets strengthened in response to climate change impacts, including variability   </t>
  </si>
  <si>
    <t xml:space="preserve">Outcome 6: Diversified and strengthened livelihoods and sources of income for vulnerable people in targeted areas   Résultat </t>
  </si>
  <si>
    <t xml:space="preserve">Indicator 6.2: Increase in targeted population's sustained climate-resilient alternative livelihoods   </t>
  </si>
  <si>
    <t xml:space="preserve">Output 6 Targeted individual and community livelihood strategies strengthened in relation to climate change impacts, including variability    </t>
  </si>
  <si>
    <t xml:space="preserve">Indicator 6.1.1: No. and type of adaptation assets created or strengthened in support of individual or community livelihood strategies  </t>
  </si>
  <si>
    <r>
      <rPr>
        <b/>
        <u/>
        <sz val="11"/>
        <color theme="1"/>
        <rFont val="Calibri"/>
        <family val="2"/>
        <scheme val="minor"/>
      </rPr>
      <t>Core Indicator</t>
    </r>
    <r>
      <rPr>
        <sz val="11"/>
        <color theme="1"/>
        <rFont val="Calibri"/>
        <family val="2"/>
        <scheme val="minor"/>
      </rPr>
      <t xml:space="preserve"> 6.1.2: Increased income, or avoided decrease in income   </t>
    </r>
  </si>
  <si>
    <t>Number of PDESC revised in  including climate change management</t>
  </si>
  <si>
    <t>Just about 6 PDESC currently include climate change management</t>
  </si>
  <si>
    <t xml:space="preserve">Indicator 6.1: Increase in households and communities having more secure access to livelihood assets   </t>
  </si>
  <si>
    <t>100 km increase of cleared water channel</t>
  </si>
  <si>
    <t>At least 100 dry season gardening schemes for women, and 20 community fish farms established</t>
  </si>
  <si>
    <t xml:space="preserve">Number of dry season market gardens managed by women, and community fish farms established </t>
  </si>
  <si>
    <t>30/03/2015</t>
  </si>
  <si>
    <t>81072 (PIMS 4789)</t>
  </si>
  <si>
    <t>Indicators towards Outcome 1</t>
  </si>
  <si>
    <t>Indicators towards Outcome 2</t>
  </si>
  <si>
    <t>Indicators towards Outcome 3</t>
  </si>
  <si>
    <t>December 2017</t>
  </si>
  <si>
    <t>March 2018</t>
  </si>
  <si>
    <t>March 2019</t>
  </si>
  <si>
    <t>N/A</t>
  </si>
  <si>
    <t>The total co-financing as stated in the project document and realized to date is estimated at US$ 217,519</t>
  </si>
  <si>
    <t xml:space="preserve">Contract N° 000004 related to baseline studies in Mopti </t>
  </si>
  <si>
    <t>Signature Date</t>
  </si>
  <si>
    <t>Contrat N° 0000032 for baseline studies in Timbuctu</t>
  </si>
  <si>
    <t>Direction Régionale des Eaux et Forêts,  Regional Headquarters in Mopti (Mopti Game and Wildlife Department Regional Headquarters)</t>
  </si>
  <si>
    <t xml:space="preserve">Contract for baseline studies in Mopti Region </t>
  </si>
  <si>
    <t xml:space="preserve">Cheapest Offer and most qualified in training and Agroforestry </t>
  </si>
  <si>
    <t>List all bids for each contract signed with date of open call and winning bid</t>
  </si>
  <si>
    <t>Cheapest Offer and highest expertise in the development of projects baseline studies</t>
  </si>
  <si>
    <t>DREF-Mopti is a State structure specialized in Environment and represented in all the communes of the Mopti Region. It also hosts the project Focal Point in Environment for Mopti.</t>
  </si>
  <si>
    <t xml:space="preserve">Delays in project inception impacts the achievment of the outputs and outcomes and reduces the scope to deliver the project as outlined in proposal </t>
  </si>
  <si>
    <t xml:space="preserve">8 channels studied and one enterprise selected for the realization of 2 channels in Mopti Region </t>
  </si>
  <si>
    <t xml:space="preserve">10.39 kms channel studied and field works to start by mid- April 2017                                                                        </t>
  </si>
  <si>
    <t>14 market gardens covering 28 ha have been studied and the installation of 16 ha will start by mid-April 2017.</t>
  </si>
  <si>
    <t>8 communal and central nursery sites have been identified to be prepared in May 2017 and 159 nurses were identified to benefit from the training by "Direction Régionale des Eaux et Forêts, Mopti". After the training, each nursery will benefit from a watering can and 200 pots to start the production of plants</t>
  </si>
  <si>
    <t>After the training of the elected officials, the project is planning to support PDESC revision and development as from third term 2017.</t>
  </si>
  <si>
    <t>For more clarity and accuracy, the project is seeking the reformulation of the target  "Double the renewable water resources in the regions" to "Functional waterways and channels increased by about 40 %" and indicator 1  "Functional waterways and channels increased by about 40 %" replaced as "% increase in functional waterways and channels in the targeted communes". The same, for indicator 2, replaced by  "Km increase of cleared water channel" to be in line with the target set in the project document.</t>
  </si>
  <si>
    <t xml:space="preserve">Insecurity, characterized by high risk of agression, killing and kidnaping, limited or prevented the project team movements in some communes of Mopti and Timbuctu. The project has been assisted by MINUSMA in supplying useful information on security situation in the target communes for each mission in the field. In such a situation, local auhorities should provide assistance, especially the elected officials to secure the movements of various actors and to relay useful infomation for the planning and implementation of the activities. </t>
  </si>
  <si>
    <t>YES a delay has been noticed. The main causes identified are: (i) the delay in quaterly disbursements due to the UNDP processing procedures and the  slow and cumbersome refunding requests treatment and cheques issuance with AEDD; (ii) the systematic delay in signing protocol agreement with  "Direction Générale des Marchés Publics de l'Etat"; (iii) uncertain security situation in some communes in the Programme catchment area                                                                                       Corrective measues were undertaken: a) the meeting of the project coordinator with UNDP and MEADD; b) synergy with OMVF in Timbuctu for the overdigging of channels, c) collaboration with MINUSMA and Local Authorities for the travels of the project team in the field.</t>
  </si>
  <si>
    <t>Gender consideration started with the identification of activities that could be managed by women, especially market gardening, processing and storage of vegetables; Cultivar Seed and livestock spieces selection. The impacts will be visible from 2017, after the infrastructures and other investments have been made</t>
  </si>
  <si>
    <t xml:space="preserve">The main objective of the programme is to increase the resilience of vulnerable communities and their adaptive capacity to climate change in the Regions of Mopti and Timbuctu including the Faguibine system zone. The programme has three components with the following specific outcomes:
Component 1: Enhanced water control measures in vulnerable water buffer zones.
Outcome:  Increased climate change resilience of local water systems in Mopti and Timbuctu Regions.
Component 2: Resilience in subsistence livelihoods of vulnerable communities.
Outcome:  The production of local livelihood systems such as agriculture, fisheries, livestock, and forest enhanced under climate change 
Component 3: Capacity-building and knowledge generation for adaptation
Outcome: Enhanced capacity of local institutions and of communities to better adapt to climate change. </t>
  </si>
  <si>
    <r>
      <rPr>
        <b/>
        <sz val="11"/>
        <color indexed="8"/>
        <rFont val="Times New Roman"/>
        <family val="1"/>
      </rPr>
      <t>Communes of Mopti Region :</t>
    </r>
    <r>
      <rPr>
        <sz val="11"/>
        <color indexed="8"/>
        <rFont val="Times New Roman"/>
        <family val="1"/>
      </rPr>
      <t xml:space="preserve"> Bamba, Pelou, Kendé, Tédié, Koubewel koundia, Gandamia, Dangol Boré, Pondori and Togoro Kotia                                                                                                                </t>
    </r>
    <r>
      <rPr>
        <b/>
        <sz val="11"/>
        <color indexed="8"/>
        <rFont val="Times New Roman"/>
        <family val="1"/>
      </rPr>
      <t>Communes of Timbuctu Region :</t>
    </r>
    <r>
      <rPr>
        <sz val="11"/>
        <color indexed="8"/>
        <rFont val="Times New Roman"/>
        <family val="1"/>
      </rPr>
      <t xml:space="preserve"> Alafia, Hanzakoma, Haribomo, Goundam, Gargando, Bintagoungou, Essakane, Kondi, Arham, Tindirma, and Binga          </t>
    </r>
  </si>
  <si>
    <r>
      <rPr>
        <b/>
        <sz val="10"/>
        <color indexed="8"/>
        <rFont val="Times New Roman"/>
        <family val="1"/>
      </rPr>
      <t xml:space="preserve">Reports:
•  </t>
    </r>
    <r>
      <rPr>
        <sz val="10"/>
        <color indexed="8"/>
        <rFont val="Times New Roman"/>
        <family val="1"/>
      </rPr>
      <t xml:space="preserve">Report of the Launching workshop
• Quarterly and annuel Reports to UNDP CO (Progress Report/Financial Reports/Quarterly Work Plan/Annual Work Plan) 
•  Report of the Steering Committee 
• Background situation of the Programme.             </t>
    </r>
    <r>
      <rPr>
        <b/>
        <sz val="10"/>
        <color indexed="8"/>
        <rFont val="Times New Roman"/>
        <family val="1"/>
      </rPr>
      <t xml:space="preserve">                                                                                                                                                         • </t>
    </r>
    <r>
      <rPr>
        <sz val="10"/>
        <color indexed="8"/>
        <rFont val="Times New Roman"/>
        <family val="1"/>
      </rPr>
      <t xml:space="preserve">Creation of the project Website       </t>
    </r>
    <r>
      <rPr>
        <b/>
        <sz val="10"/>
        <color indexed="8"/>
        <rFont val="Times New Roman"/>
        <family val="1"/>
      </rPr>
      <t xml:space="preserve">                                                                                                                                                                                                                                                                                       </t>
    </r>
  </si>
  <si>
    <t>Under the in kind co-financing of the Government of Mali, a building was made available for the project team. The Government also bears the cost of electricity, water and security services.This contribution to date is estimated at US$ 125,000.
UNDP cash co-financing is estimated at US$ 92,519</t>
  </si>
  <si>
    <t>MoU N° 01/2017for the training of 159 tree nurses in 8 communes in Mopti</t>
  </si>
  <si>
    <t>Memorandum of Understanding (MoU) N° 000005 for data collection for baseline studies in 11 communes in Timbuctu</t>
  </si>
  <si>
    <t xml:space="preserve">Cheapest Offer and Highest Experience in the development of projects baseline studies </t>
  </si>
  <si>
    <t>OMVF is a State structure operating within the Faguibine catchment Area. DespiteTimbuctu's  landlocked location and security situation, this structure remains active in the area, making it a highly valuable partnership. In addition, they benefit from the security support from MINUSMA (Security Mission of the United Nations in Mali)</t>
  </si>
  <si>
    <t>Armed conflict that has recently escalated and engulfed the Northern region of Mali</t>
  </si>
  <si>
    <r>
      <rPr>
        <sz val="11"/>
        <rFont val="Times New Roman"/>
        <family val="1"/>
      </rPr>
      <t>The project catchment area has observed respite but sporadic armed bandit attaks still threaten some communes. However, the project team has developed collaborative stragtegies with different local partners (OMVF, MINUSMA, PAM, Local Authorities) to facilitate its operation in targeted communes. Throughout 2016, three meetings were held by PACV-MT and OMVF in view of a synergy of action in Timbuctu in the near future. During the first meeting the project document and studies undertaken by OMVF on canals in the Faguibine System were exchanged.</t>
    </r>
    <r>
      <rPr>
        <sz val="11"/>
        <color rgb="FFFF0000"/>
        <rFont val="Times New Roman"/>
        <family val="1"/>
      </rPr>
      <t xml:space="preserve">                                                                                                                                                                           </t>
    </r>
    <r>
      <rPr>
        <sz val="11"/>
        <rFont val="Times New Roman"/>
        <family val="1"/>
      </rPr>
      <t xml:space="preserve"> During the second meeting an MoU was signed for the useful collection of data for the identification of the project indicators to prepare the baseline studies in the 11 communes. The third meeting was a joint mission of the two structures in Timbuctu to identify, with the Mayors and the the General Secretaries of the 11 communes, under the chairmanship of the Governor's Representative, the canals to be rehabilitated by OMVF. In that scope, the national Steering Committee meeting of November 2016 also recommended the organization of another meeting in Timbuctu to reach a concensus with all the stakeholders involved in the implementation of the project.</t>
    </r>
    <r>
      <rPr>
        <sz val="11"/>
        <color rgb="FFFF0000"/>
        <rFont val="Times New Roman"/>
        <family val="1"/>
      </rPr>
      <t xml:space="preserve"> </t>
    </r>
    <r>
      <rPr>
        <sz val="11"/>
        <rFont val="Times New Roman"/>
        <family val="1"/>
      </rPr>
      <t>That meeting is foreseen for April 2017.  PACV-MT also sought a meeting with WFP in 2016 to discuss possible synergies.</t>
    </r>
    <r>
      <rPr>
        <sz val="11"/>
        <color rgb="FFFF0000"/>
        <rFont val="Times New Roman"/>
        <family val="1"/>
      </rPr>
      <t xml:space="preserve"> </t>
    </r>
    <r>
      <rPr>
        <sz val="11"/>
        <rFont val="Times New Roman"/>
        <family val="1"/>
      </rPr>
      <t>That meeting will be held on  April 11th, 2017</t>
    </r>
    <r>
      <rPr>
        <sz val="11"/>
        <color rgb="FFFF0000"/>
        <rFont val="Times New Roman"/>
        <family val="1"/>
      </rPr>
      <t>.</t>
    </r>
    <r>
      <rPr>
        <sz val="11"/>
        <rFont val="Times New Roman"/>
        <family val="1"/>
      </rPr>
      <t xml:space="preserve"> Thanks to MINUSMA, the project Team is always informed about the evolution of the security situation in the targeted 20 communes to better secure travels.</t>
    </r>
    <r>
      <rPr>
        <sz val="11"/>
        <color rgb="FFFF0000"/>
        <rFont val="Times New Roman"/>
        <family val="1"/>
      </rPr>
      <t xml:space="preserve"> </t>
    </r>
    <r>
      <rPr>
        <sz val="11"/>
        <rFont val="Times New Roman"/>
        <family val="1"/>
      </rPr>
      <t>For each missions, the Governors inform the project Team on zones to avoid. Furthermore, the Coopération Multilatérale and Coordinators meeting strongly recommended the facilitation of disbursement procedures for UNDP sponsored projects under MEADD/AEDD. Relevant reports of those meetings are available.</t>
    </r>
  </si>
  <si>
    <t>Despite the delay in starting the project and the persistant insecurity in the field, most of the planned activities have been realized  satisfactorily (beyond 50%).  Nevertheless, these activities have been achieved in only 15 communes (9 in Mopti and  6 in  Timbuctu) over a total of  20 communes. Regarding the outcome 2, the project focused especially on the identification of technologies adapted to climate change, including adapted seeds and resilient species of livestock, poultry and fish, to be granted to farmers by May 2017 to prepare the next crop campaign for the agricultural year 2017 - 2018. Moreover, the sites for women's market gardening in 15 Communes have been identified and sized. Activities during the first year of the programme are prerequisites for the investment work in 2017, such as the rehabilitation and opening up of channels, the introduction of market gardens, the realization of  basic water supply infrastructures and the deepening of ponds. Regarding the third outcome on capacity building and lessons learned capitalization, the programme was able to achieve the training of 60 producers on agroforestry practices adaptated to climate change. For the other 5 areas with high insecurity, the programme intends to develop synergies with local partners in the Timbuctu Region including the OMVF, WFP, NGOs and some engineering offices.</t>
  </si>
  <si>
    <t>In November 2016, communal elections resulted in the replacement of some              communal councilors. The project is planning to train the new leader teams in May 2017 on the formulation of new PDESC.</t>
  </si>
  <si>
    <t>AMOUNT SPENT</t>
  </si>
  <si>
    <t>AMOUNT COMMITTED</t>
  </si>
  <si>
    <t>BALANCE</t>
  </si>
  <si>
    <t>Output 1.1:  Water infiltration, storage and flow in the Faguibine System improved through the rehabilitation and opening up to 20 km silted channels and obstructed ponds</t>
  </si>
  <si>
    <t>Output 1.2:  Water access to 20 vulnerable communities enhanced by the rehabilitation of water canals and distribution plan for multiples users including  climate resilient water management systems</t>
  </si>
  <si>
    <t xml:space="preserve">Output 2.1: Climate-resilient fisheries and agro- pastoral practices and technologies e.g. drought- and disease-resistant varieties introduced and, integrated crop-livestock production systems etc.  practiced by 20 local communities </t>
  </si>
  <si>
    <t>Output 2.2: Conservation and restoration practices e.g. conservation agriculture, agroforestry etc.  introduced in 20 local communities for forest ecosystem  resilience to climate change</t>
  </si>
  <si>
    <t xml:space="preserve">Output 2.3: Dry-season gardening activities by women  improved for food and income diversification in 20 local communities </t>
  </si>
  <si>
    <t>Output 3.1. The knowledge and capacity  of community improved  to integrate climate risk management  in economic, social and cultural development plans (ESCDP)</t>
  </si>
  <si>
    <t>Output 3.2: 100 community actors trained to manage climate change hazards and in income-generating activities (IGA)</t>
  </si>
  <si>
    <t xml:space="preserve">Output 3.3 Local institutional capacity strengthened in 20 communities in establishing micro-credit schemes, cereal banks etc. and in managing </t>
  </si>
  <si>
    <t>Project Management Costs</t>
  </si>
  <si>
    <t>Abdou BALLO: Independant Consultant</t>
  </si>
  <si>
    <t>Consultancy service for the evaluation and design of a perimeter (gardening) for the women of Kandé, rural district of Pondori, circle of Djenné</t>
  </si>
  <si>
    <t xml:space="preserve"> KARA-CONSULT</t>
  </si>
  <si>
    <t xml:space="preserve">Consultancy service for the evaluation and design of a perimeter (gardening) for the women of Gomitogo, rural district of Pondori, circle of Djenné </t>
  </si>
  <si>
    <t xml:space="preserve">Consultancy service for the evaluation and design of a perimeter (gardening) for the women of DEGUERE, rural district of BAMBA, circle of KORO </t>
  </si>
  <si>
    <t xml:space="preserve">Consultancy service for the evaluation and design of a perimeter (gardening) for the women of OBE, rural district of TEDIE, circle of DOUNETZA </t>
  </si>
  <si>
    <t>Consultancy service for the evaluation and design of a perimeter (gardening)for the women of SAOURAKOM, rural district of TEDIE, circle of DOUENTZA</t>
  </si>
  <si>
    <t>Consultancy service for the evaluation and design of a perimeter (gardening) for the women of ADIA, rural district of KOUBEWEL KOUNDIA, circle of DOUENTZA</t>
  </si>
  <si>
    <t xml:space="preserve">Consulting service for the evaluation and design of the KOIRABERY crocodile pond,  rural district of KOUBEWEL KOUNDIA,  circle of DOUENTZA </t>
  </si>
  <si>
    <t>Atelier Inter-Architectes (AIA)</t>
  </si>
  <si>
    <t xml:space="preserve">Consultancy service for evaluation and design for the development of the fish pond of KOIRABERY, rural district of KOUBEWEL KOUNDIA, circle of DOUENTZA </t>
  </si>
  <si>
    <t xml:space="preserve">Consulting service for the evaluation and design of the ADIA pond,  rural district of KOUBEWEL KOUNDIA,  circle of DOUENTZA </t>
  </si>
  <si>
    <t xml:space="preserve">Consulting service for the evaluation and design of the PELOU pond,  rural district of PELOU,  circle of BANDIAGARA  </t>
  </si>
  <si>
    <t xml:space="preserve">Consulting service for the evaluation and design of the TABACO pond,  rural district of KOUBEWEL KOUNDIA,  circle of DOUENTZA </t>
  </si>
  <si>
    <t>Consulting service for evaluation and design for the development of the feeding channel of the BORE pond, rural district of BORE,  circle of DOUENTZA</t>
  </si>
  <si>
    <t xml:space="preserve">Consultancy service for the evaluation and design for the digging of the Diabal Plain Feeding Area, rural district ofTogoro-Kotia ,  Circle of Tenenkou </t>
  </si>
  <si>
    <t>Groupement BERICA-SARL</t>
  </si>
  <si>
    <t xml:space="preserve">Consultancy service for the evaluation and design for the digging of the Dialamba Plain Feeding Area, rural district ofTogoro-Kotia ,  Circle of Tenenkou  </t>
  </si>
  <si>
    <t>Consultancy service for the assessment and design for the construction of the Orobane dam, rural district of Bamba , circle of Koro</t>
  </si>
  <si>
    <t xml:space="preserve">Consultancy service for the evaluation and design of a perimeter for the women of Togoro-Kotia, rural district of Togor-Kotia, circle of Tenenkou </t>
  </si>
  <si>
    <t xml:space="preserve">Consulting service for the evaluation and design for the development of the Orobane pool, rural district of Bamba, circle of Koro </t>
  </si>
  <si>
    <t xml:space="preserve">Consultancy service for the evaluation and design of a perimeter for the women of Sossobé, rural district of Togor-Kotia, circle of Tenenkou </t>
  </si>
  <si>
    <t>Bureau Ingenierie Conseil (TECHNISOL)</t>
  </si>
  <si>
    <t>Consulting service for the evaluation and design for the development of the Engré pool, rural district of KENDE, circle of  BANDIAGARA</t>
  </si>
  <si>
    <t>Consulting service for the evaluation and design of a water supply in Dembely, rural district of KOUBEWEL KOUNDIA, Circle of  Douentza</t>
  </si>
  <si>
    <t>Société Ingenierie etudes et contrôle (SINEC)</t>
  </si>
  <si>
    <t xml:space="preserve">Consulting service for the evaluation and design of a water supply in FEDJI HOYE, rural district of GANDAMIA, Circle of  Douentza </t>
  </si>
  <si>
    <t>Bureau d'études hydraulique et assainissement (H &amp; A)</t>
  </si>
  <si>
    <t xml:space="preserve">Consulting service for the evaluation and design of a water supply in BIROL ADIODA, rural district of GANDAMIA, Circle of  Douentza </t>
  </si>
  <si>
    <t xml:space="preserve">Consulting service for the evaluation and design of a water supply in BORE, rural district of DANGOL BORE, Circle of  DOUENTZA </t>
  </si>
  <si>
    <t xml:space="preserve">Consulting service for the evaluation and design of a water supply in DJERA, rural district of PONDORI, Circle of  DJENNE </t>
  </si>
  <si>
    <t xml:space="preserve">Consulting service for the evaluation and design of a water supply in ANDJI, rural district of TEDIE, Circle of  DOUENTZA </t>
  </si>
  <si>
    <t xml:space="preserve">Consulting service for the evaluation and design of a water supply in WEDIE, rural district of PELOU, Circle of BANDIAGARA </t>
  </si>
  <si>
    <t>Consulting service for the evaluation and design of a water supply in KENDE, rural district of KENDE, Circle of BANDIAGARA</t>
  </si>
  <si>
    <t>Office pour la Mise en Valeur du Système Faguibine  (OMVF)</t>
  </si>
  <si>
    <t xml:space="preserve">Consulting service for the evaluation and Dimensioning for the realization of asummary water supply for the gardening on behalf of women in the village of Bougouberi, rural district of Binga, Timbuktu region </t>
  </si>
  <si>
    <t>Cabinet d'Etudes, d'Expertise pour le Développement des Initiatives Locales (CEEDIL)</t>
  </si>
  <si>
    <t xml:space="preserve"> Consulting service for the evaluation and Dimensioning for the realization of asummary water supply for the gardening on behalf of women in the village of Bangadria, rural district of Binga, Timbuktu region </t>
  </si>
  <si>
    <t xml:space="preserve"> Consulting service for the evaluation and dimensioning for the realization of a summary water supply for the gardening on behalf of women in the village of Bangadria, rural district of Binga, Timbuktu region</t>
  </si>
  <si>
    <t>Cabinet d'Etudes, d'Expertise pour le Développement des Initiatives Locales (CEEDIL</t>
  </si>
  <si>
    <t xml:space="preserve">Consulting service for the evaluation and dimensioningof the sand dunes in the villages of Bougouberi, Salakoira, Awali and Babaga-Kouye, rural district of Binga, Timbuktu region </t>
  </si>
  <si>
    <t xml:space="preserve">Consulting  service for evaluation and dimensioningfor the realization of a fish pond in Tindirma, rural district ofTindirma, Timbuktu region </t>
  </si>
  <si>
    <t xml:space="preserve">Consulting  service for the technical, socio-economic and environmental studies of the excavation of the Youmma channel in Tindirma, rural district of Arham, Timbuktu region </t>
  </si>
  <si>
    <t xml:space="preserve">Consulting  service for the technical, socio-economic and environmental studies of the excavation of the Kondori channel with dike and crossing work in Feindoukaina, rural district of Kondi, Timbuktu region </t>
  </si>
  <si>
    <t xml:space="preserve">Consulting  service for evaluation and dimensioning for the realization of a water-holding dam in Thitihaye with fish pond in Arham, rural district of Arham, Timbuktu region </t>
  </si>
  <si>
    <t xml:space="preserve">Consulting  service for the technical, socio-economic and environmental studies of the excavation work of the M' Bagna channel on 400 m, rural district of Kondi, Timbuktu region </t>
  </si>
  <si>
    <t xml:space="preserve"> Bureau d'Etudes, d'Ingénieur, de Recherche, d'Assistance et de Formation (BEIRAF) </t>
  </si>
  <si>
    <t xml:space="preserve">Consulting  service for the rehabilitation of the water reservoir of Bagna on 300 m, rural district of Kondi, Timbuktu region </t>
  </si>
  <si>
    <t xml:space="preserve">Consulting service for the evaluation and dimensioning for the realization of a summary water supply for the gardening in the village of Goungoume, rural distric  of Tindirma, Timbuktu region </t>
  </si>
  <si>
    <t xml:space="preserve">Consulting  service for the evaluation and the dimensioning for the development of a 25 km dike with control work in Goundam in the urbandistrict of Goundam, Timbuktu region </t>
  </si>
  <si>
    <t xml:space="preserve">Consulting service for the evaluation and dimensioning for the construction of a water restraint on the arm of Tassakane in the rural district of Alafia, Timbuktu region </t>
  </si>
  <si>
    <t xml:space="preserve">Consulting  service for evaluation and dimensioning for the construction of a store for the storage and processing of vegetable products in Goundam in the urban district of Goundam, Timbuktu region </t>
  </si>
  <si>
    <t xml:space="preserve">Consulting  service for the evaluation and dimensioning of the gardening perimeter  of Goundam women in the urban district of Goundam, Timbuktu region </t>
  </si>
  <si>
    <t xml:space="preserve">Consulting service for the evaluation and dimenssionnement of the development of two juxtaposed perimeters areas  for the women of Toya in in the rural disrict of Alafia, Timbuktu region </t>
  </si>
  <si>
    <t xml:space="preserve">Consulting service for the evaluation and dimenssionnement for the rehabilitation of the  intercollectivity pond Fare-Fare in the rural disrict of Alafia, Timbuktu region </t>
  </si>
  <si>
    <t>Consulting service for the technical, socio-economic and environmental studies of the excavation of  "bras deFatty" on 7 km in Tindirma, rural districtf Tindirma, Timbuktu region.</t>
  </si>
  <si>
    <t>Contracts for the training of 20 producers on agroforestry practices adapted to Climate Change in the commune of Bamba in Mopti Region</t>
  </si>
  <si>
    <t>Contracts for the training of 20 producers on agroforestry practices adapted to Climate Change in the commune of Kendé in Mopti Region</t>
  </si>
  <si>
    <t>Contracts for the training of 20 producers on agroforestry practices adapted to Climate Change in the commune of Pelou in Mopti Region</t>
  </si>
  <si>
    <t xml:space="preserve">Youssouf CAMARA Independant Consultant </t>
  </si>
  <si>
    <t>Moussa KAREMBE ndependant Consultant</t>
  </si>
  <si>
    <t>Moussa KAREMBE  Independant Consultant</t>
  </si>
  <si>
    <t>Cheapest offer of offices selected on the basis of their experience</t>
  </si>
  <si>
    <t>Cheapest offer of offices selected on the basis of their experience. These offices are all in Timbuktu</t>
  </si>
  <si>
    <t xml:space="preserve"> Consulting service for the evaluation and Dimensioning for the realization of asummary water supply for the gardening on behalf of women in the village of Arham, rural district of Binga, Timbuktu region </t>
  </si>
  <si>
    <t>Contract for the training of 20 producers on agroforestry practices adapted to Climate Change in the commune of Kendé in Mopti Region</t>
  </si>
  <si>
    <t>Contract for the training of 20 producers on agroforestry practices adapted to Climate Change in the commune of Bamba in Mopti Region</t>
  </si>
  <si>
    <t>contract for the training of 20 producers in agroforestry practices adapted  to Climate Change in the commune of PELOUin  Mopti Region.</t>
  </si>
  <si>
    <t xml:space="preserve">Memorandum of Understanding (MoU) N° 000005 for data collection for baseline studies in 11 communes in Timbuctu </t>
  </si>
  <si>
    <t xml:space="preserve">Contrat N° 0000032 for baseline studies in Timbuctu </t>
  </si>
  <si>
    <t>Memorandum of Understanding (MoU) for the training of 159 tree nurses in 8 communes in Mopti</t>
  </si>
  <si>
    <t>18 studies have been carried for 6 communes in Timbuctu. Results have been delivered to the technical services. No investments.</t>
  </si>
  <si>
    <t xml:space="preserve">Conduct 33 studies and realize 11 investments in Timbuctu.            </t>
  </si>
  <si>
    <t xml:space="preserve">Realize  the project baseline studies in the  20 communes. Conduct 27 studies and realize 9 investments in Mopti. </t>
  </si>
  <si>
    <t>The project  baseline studies in 20 communes is realized. 27 studies  are réalize. No investment.</t>
  </si>
  <si>
    <t>-</t>
  </si>
  <si>
    <t>Up date 20 economic, social and cultural development plans (ESCDP)</t>
  </si>
  <si>
    <t>No plan realized</t>
  </si>
  <si>
    <t xml:space="preserve">Create a Website and provide informatin to feed it </t>
  </si>
  <si>
    <t>Website realized and information provided.</t>
  </si>
  <si>
    <t>Hold the launching workshop.Organize and hold the first session of the national steering committee 2016.</t>
  </si>
  <si>
    <t>The project was launched on March 04th,  2016. The steering committee met on Novembre 24th, 2016.</t>
  </si>
  <si>
    <t>Train 180 producers on  agroforestry practices adapted to   Climate Changement. Installing and managing   communal nurseries.</t>
  </si>
  <si>
    <t>60 producers trained on agroforestry practices adapted to climate change. Identification of  3.2 ha for tree nursery in 8 communes and 159 tree nurses ('pépiniérists') to be trained.</t>
  </si>
  <si>
    <r>
      <rPr>
        <b/>
        <sz val="11"/>
        <color indexed="8"/>
        <rFont val="Times New Roman"/>
        <family val="1"/>
      </rPr>
      <t>Marginally Unsatisfactory (MU)</t>
    </r>
    <r>
      <rPr>
        <sz val="11"/>
        <color indexed="8"/>
        <rFont val="Times New Roman"/>
        <family val="1"/>
      </rPr>
      <t xml:space="preserve">  </t>
    </r>
  </si>
  <si>
    <t>The disbursement to date (US$ 797,763,59 from March 2016 to March 2017) represents 10% of the total funding. The expenditure rate for the first  year of implementation, which was budgeted at US$ 3,907,508 is 20,4%. The low disbursement can be explained by: (i) the slowness of the technical services involved in the processing of files, (ii) the difficulty of obtaining exemptions to enable companies to register themselves at the tax level, (iii) the organisation of the project launch and the realisation of baseline studies such as environmental socio economic and technical studies, which are time consuming but low-financial value activities, (iv) the security problems in the communes of Timbuctu region slowed down the implementation of most of the activities (v) The long national procurement procedure imposed on the programme's investments has slowed down the implementation of the activities in all communes of the programme.</t>
  </si>
  <si>
    <t>The long national procurement procedure applied to investments delays the project implementation</t>
  </si>
  <si>
    <t>Unsatisfactory</t>
  </si>
  <si>
    <t>Moderately Unsatisfactory</t>
  </si>
  <si>
    <t>Satisfactory</t>
  </si>
  <si>
    <t>Highly Unsatisfactory</t>
  </si>
  <si>
    <t>Highly Satisfactory</t>
  </si>
  <si>
    <t>The project  baseline studies in 20 communes were realized. 27 studies  are realized. No investment.</t>
  </si>
  <si>
    <t xml:space="preserve">                                                             Activities with a realization rate higher than 75%</t>
  </si>
  <si>
    <t>Actvities with a realization rate between 60% and  75%</t>
  </si>
  <si>
    <t>Actvities with a realization rate between 50% and  60%</t>
  </si>
  <si>
    <t>Actvities with a realization rate between 30% and  50%</t>
  </si>
  <si>
    <t>Actvities with a realization rate between 20% and  30%</t>
  </si>
  <si>
    <t xml:space="preserve">                                                               Actvities with a realization rate under 20% </t>
  </si>
  <si>
    <t>Project Management Unit</t>
  </si>
  <si>
    <t xml:space="preserve"> </t>
  </si>
  <si>
    <t>High</t>
  </si>
  <si>
    <t>Medium</t>
  </si>
  <si>
    <t>This first year has been successfully used to start the project and conduct a large number of technical, socio-econimical and environmental studies for the investments to be realized in 2017. The initiation workshop of the project in March 2016 allowed the validation of the 2016 PTBA and the setting up of the national Steering Committee that is the decision making body, constituted of 11 State structures and the Region Governors.</t>
  </si>
  <si>
    <t>Low</t>
  </si>
  <si>
    <t>Since the initiation workshop, national and regional level partners have been actively involved in the  implementation of the activities. At the project launch, the roles and responsibilities have been clarified for each of the various actors involved in the implementation of the Programme activities.                                                An AEDD -PACV-MT and Direction de la Coopération Multilatérale joint mission was organized in Mopti and Timbuctu Regions to meet the administrative and communal authorities and explain everybody's responsibility for the implementation of the project</t>
  </si>
  <si>
    <t>The  activities are  planned  and executed in time and within the budgets. The project Team is constituted of specialists that perfectly understand the project objectives</t>
  </si>
  <si>
    <t xml:space="preserve">Elected commune officials and target beneficiaries are fully committed to the implementation of the activities. Eligible investments for the project funds have been identified in each commune with the full implication of the elected officers, the communities and decentralized technical services. </t>
  </si>
  <si>
    <t>The understanding of climate change of the communal elected officers and producers still remains low. Within capacity building activities, 60 producers have been trained in agroforestry techniques.</t>
  </si>
  <si>
    <t>Delays in signing MoUs by the Direction Générale des Marchés Publics are likely to delay the implementation of the investments. Therefore, a procurement unit has been created in the Ministry since Februay 2017 to reduce the delay in processing MoUs. The project Steering Committee has sought project support for the creation and the functioning of this unit in conformity with the 2015 Decree. This was supposed to reduce the delay in processing and raise the disbursement at rate.</t>
  </si>
  <si>
    <t>TBD</t>
  </si>
  <si>
    <t xml:space="preserve">For all the activities, progress has been observed in spite of the important security challenges faced in the regions of the project. The insecurity in some communes, especially Togoro-kotia in Mopti Region, Haribomo, Hanzakoma, Essakane, Bintagoungou and Gargando in Timbuctu  Region did not enable the realization of the technical, socio-economical and  environmental studies of the investments. For the monitoring, after the realization of the  baseline studies in the 20 target communes, the project put the emphasis on  checking the quality of the studies and its alignment with the Signing Agreement procedures. Various reports on activity achievements indicators and financial audit reports are available. </t>
  </si>
  <si>
    <t>There is only one Executing Agency that is AEDD</t>
  </si>
  <si>
    <t xml:space="preserve">Macina area, in the Niger Central Delta, as well as the communes of Gargando, Bintagoungou, Essakane, Hanzakoma and  Haribomo in Timbuctu region are always under the threat of bandits and rebels. Usually, meetings with commune representatives are held in regional or district headquarters and therefore do not require travels of the project team to risky areas such as in the Niger Central Delta, Mopti and Timbuctu communes. This strategy was suggested by the regional officials to ensure that the objective of the project can be reached in spite of the situation. Mali Armed Forces -MINUSMA mixed patrols are operating throughout the project area. The project has developed a partnership with OMVF for the realization of the backgroud situation. This partnership will continue for the installation of the  investments, namely digging the canals and chenals in the  Faguibine communes. This structure already has the necessary staff and material in the sites and can operate with support from MINUSMA which provide aerial transportation by Helicopter when needed. It should be noted that the Faguibine system is key to the agricultural sector in the region and is at the center of the objective of the project. Therefore in spite of the challenges to operate in the region it was decided that a change in the project sites would prevent the project from achieving its objective and alternative sustainable mitigative solutions were implemented as described above. Besides, the presence of OMVF in the region beyond the project lifetime will increase the sustainability of the activities by maintaining a presence and monitoring structure in the area. In particular as the objective of the project is largely aligned with the objectif of the OMVF. </t>
  </si>
  <si>
    <t>Signiture Date</t>
  </si>
  <si>
    <t>Payment to Date (USD)</t>
  </si>
  <si>
    <t>Remaining Balance  (USD)</t>
  </si>
  <si>
    <t>List all bids for each contact signed with date of open call and winning bid</t>
  </si>
  <si>
    <t>Tender
RFQ-TKM-006-2013
Procurement of water regulation device 16 pcs
PO 7999</t>
  </si>
  <si>
    <t>Entrepreneur Iskander Sultanmuradov</t>
  </si>
  <si>
    <t>Procurement was made for water regulation device 16 pcs with delivery to Sakarchaga District.  Selection was based on lowest price with timely delivery.</t>
  </si>
  <si>
    <t>LLP “Altyn Taslama”</t>
  </si>
  <si>
    <t>Tender
RFQ-TKM-008-2013
Procurement of construction materials
PO 8000</t>
  </si>
  <si>
    <t xml:space="preserve">1. Entrepreneur S. Geldiev </t>
  </si>
  <si>
    <t xml:space="preserve">
Procurement was made for construction materials.  Selection was based on lowest price with timely delivery.</t>
  </si>
  <si>
    <t>2. Entrepreneur G. Gundogdiev</t>
  </si>
  <si>
    <t>3. Entrepreneur I. Sultanmuradov</t>
  </si>
  <si>
    <t>Tender
Micropurchasing/ Canvassing
Procurement of construction materials for Sakarchaga project office
PO 8047</t>
  </si>
  <si>
    <t>PARLAK GURLUSYK HUSUSY KARHANASY</t>
  </si>
  <si>
    <t xml:space="preserve">4784.74
</t>
  </si>
  <si>
    <t>Construction materials were purchased for lowest price and timely delivery.</t>
  </si>
  <si>
    <t>GUNESHNUR Company</t>
  </si>
  <si>
    <t>Tender
Micropurchasing/ Canvassing
Procurement of construction materials for Karakum project office
PO 8048</t>
  </si>
  <si>
    <t>GUYCLI YYLDYRYM HUSUSY KARHANASY</t>
  </si>
  <si>
    <t xml:space="preserve">
The offered equipment meets requester’s requirements. The price is competitive and lowest; the vendor provides 1-year warranty on parts and services. </t>
  </si>
  <si>
    <t>TAYSYZ, Private Enterprise</t>
  </si>
  <si>
    <t>Tender
RFQ-TKM-004-2013
Procurement of Archa 627pcs for Nohur project region
PO 8014</t>
  </si>
  <si>
    <t>AZAT ASHYRALIYEV</t>
  </si>
  <si>
    <t>Unit Price $14.91 USD
Total: 9,350.00</t>
  </si>
  <si>
    <t xml:space="preserve">Selection was based on lowest price with timely delivery, good stand (color, plant health) and packing, no damages and good root system, plant height.
</t>
  </si>
  <si>
    <t xml:space="preserve">Entrepreneur
S. Huseynov 
</t>
  </si>
  <si>
    <t>Unit Price $15.30 USD</t>
  </si>
  <si>
    <t>Tender
RFQ-TKM-004-2013
Procurement of Archa 623pcs for Nohur project region
PO 8013</t>
  </si>
  <si>
    <t>RAHMAN ORAZMYRADOV</t>
  </si>
  <si>
    <t>Unit Price $14.04 USD
Total: $8,743.86</t>
  </si>
  <si>
    <t>Selection was based on lowest price with timely delivery, good stand (color, plant health) and packing, no damages and good root system, plant height
The reason for purchasing only 623 pcs was that available quantity was only 623 pcs.  Total quantity needed as per RFQ-TKM-004-2013 was 1250 pcs, and remaining was bought from the Entrepreneur Mr. Azat Ashiraliyev as per PO#8014 for a bit higher unit price.</t>
  </si>
  <si>
    <t>Tender
Micropurchasing/ Canvassing
Procurement of winter tires and discs 
PO8037 (03.12.2013)</t>
  </si>
  <si>
    <t>Enrepreneur Mr. YUSUP EMIRKULIYEV</t>
  </si>
  <si>
    <t xml:space="preserve">
Procurement of winter tires and discs for project vehicle </t>
  </si>
  <si>
    <t>Enrepreneur Mr. Begench Garriev</t>
  </si>
  <si>
    <t>Entrepreneur Mr. Hemra Emguliyev</t>
  </si>
  <si>
    <t>Tender
RFQ-TKM-006-2014
PO8153 (07.05.2014)</t>
  </si>
  <si>
    <t>COMPANY GALKAN GALA</t>
  </si>
  <si>
    <t xml:space="preserve">
Procurement of Company Service for Construction of 5 dams with water reservoirs and Repairment of 2 dams with water reservoirs   (RFQ-TKM-006-2014)   </t>
  </si>
  <si>
    <t>Company “Yer Gazyjy “</t>
  </si>
  <si>
    <t>Company “Keremli Gala”</t>
  </si>
  <si>
    <t xml:space="preserve">Repair of the existing drip irrigation system in Nohur
(RFQ-TKM-011-2014, 
PO-8165)
</t>
  </si>
  <si>
    <t>Mert Polat Company</t>
  </si>
  <si>
    <t xml:space="preserve">Procurement of Company Service for Repair of the existing drip irrigation system by procurement of 33000pcs of drippers, Nohur
</t>
  </si>
  <si>
    <t>Company AK Deutsche</t>
  </si>
  <si>
    <t>Entrepreneur Mr. Karajayev</t>
  </si>
  <si>
    <t>Company  “OMR &amp; SONS“</t>
  </si>
  <si>
    <t>Entrepr. Mr. Nurgeldiyev</t>
  </si>
  <si>
    <t>Entrepr. Mr. Kerimov</t>
  </si>
  <si>
    <t>Entrepr. Mr. Suleymanov</t>
  </si>
  <si>
    <t>Entrepr. Mr. Ezimov</t>
  </si>
  <si>
    <t>Entrepr. Mr. Soltanyazov</t>
  </si>
  <si>
    <t>Entrepr. Ms. Mollayeva</t>
  </si>
  <si>
    <t>Company Mr.  Guneshli Meydan</t>
  </si>
  <si>
    <t>Entrepr. Mr. Gaipniyazov</t>
  </si>
  <si>
    <t>Grant Agreement for Adaptation Initiatives in Karakum</t>
  </si>
  <si>
    <t>Farmers Union "Karakum"</t>
  </si>
  <si>
    <t xml:space="preserve">Procurement of Services of Farmers Union for Construction of 7 new wells, Construction of 11 new sardobs, Repair the existing 6 wells, Repair the existing 5 Kaks, repair of 4 sardobs, Works on sand dune fixation, Karakum
</t>
  </si>
  <si>
    <t xml:space="preserve">Repair of the existing drip irrigation system in Nohur
(RFQ-TKM-010-2014, 
PO-8188)
</t>
  </si>
  <si>
    <t>Arsh Gurlushyk</t>
  </si>
  <si>
    <t xml:space="preserve">Procurement of Company Service for materials supply for a basin 400m3 and springs constructions in Nohur
</t>
  </si>
  <si>
    <t>Entrepr Mr. Soltanyazov</t>
  </si>
  <si>
    <t>Entrepr Mr. Suleymanov</t>
  </si>
  <si>
    <t>Entrepr Mr. Hankurbanova</t>
  </si>
  <si>
    <t>Materials supply for construction of 15 pits for vermicomposting in Nohur
(RFQ-TKM-012-2014, 
PO-8186)</t>
  </si>
  <si>
    <t>Procurement of Company Service for materials supply for construction of 15 pits for vermicomposting (biohumus) in Nohur Project Region
NOTE: The Vendor Mr. Soltanyazov provided a partial quote, by quoting only for the Lot-1</t>
  </si>
  <si>
    <t>Water regulating 5 devices installation in Sakarchage 
(RFQ-TKM-013-2014, 
PO-8177)</t>
  </si>
  <si>
    <t>Company Galkan Gala</t>
  </si>
  <si>
    <t>Procurement of Company Service for installation works of 5 water regulating devices (check-gates) in Sakarchaga Project Region</t>
  </si>
  <si>
    <t>Company Sarsmaz Gurlushyk</t>
  </si>
  <si>
    <t>Construction materials supply for Grant Activities in Karakum 
(RFQ-TKM-018-2014, 
PO-8200)</t>
  </si>
  <si>
    <t>Entrepr Mr. Gayipniyazov</t>
  </si>
  <si>
    <t>Procurement of construction materials supply for wells and sardobs construction in Karakum Project Region</t>
  </si>
  <si>
    <t>Entrepr Mr. Shyhov</t>
  </si>
  <si>
    <t>Construction materials supply for sand dune fixation in Karakum 
(RFQ-TKM-019-2014, 
PO-8203)</t>
  </si>
  <si>
    <t>Procurement of construction materials supply for sand dune fixation in Karakum Project Region</t>
  </si>
  <si>
    <t>Entrepr Mrs. Hankurbanova</t>
  </si>
  <si>
    <t>Entrepr Mr. Chariyev</t>
  </si>
  <si>
    <t>Buldozer Service for 3 Reservoirs in Nohur - by the Company Galkan Gala
(RFQ-TKM-024-2014, 
PO-8219)</t>
  </si>
  <si>
    <t>Direct Contracting modality was applied.</t>
  </si>
  <si>
    <t>Installation of 7 water regulating devices in Sakarchaga - by the Company Galkan Gala
(RFQ-TKM-027-2014, 
PO-8249)</t>
  </si>
  <si>
    <t>Water regulating 3 devices Q = 0,8 м3/с installation in Sakarchage 
(RFQ-TKM-028-2014, 
PO-8251)</t>
  </si>
  <si>
    <t>Company Dabaralanma</t>
  </si>
  <si>
    <t>Procurement of Company Service for installation works of 3 water regulating devices (check-gates) Q = 0,8 м3/с in Sakarchaga Project Region</t>
  </si>
  <si>
    <t>Company service for 6 km drainage collector cleaning in Sakarchaga
(RFQ-TKM-029-2014, 
PO-8274)</t>
  </si>
  <si>
    <t>Company Altyn Dunya</t>
  </si>
  <si>
    <t>Company service for 6 km drainage collector cleaning in Sakarchaga Project Region</t>
  </si>
  <si>
    <t>Company Maryersuwhojalyk</t>
  </si>
  <si>
    <t>Company Shukurli</t>
  </si>
  <si>
    <t>Company Yer Gazyjy</t>
  </si>
  <si>
    <t>20 ha land reclamation in Sakarchaga - by the Company Galkan Gala
(RFQ-TKM-004-2015)</t>
  </si>
  <si>
    <t>18.7 km drainage collector cleaning in Sakarchaga
(RFQ-TKM-006-2015)</t>
  </si>
  <si>
    <t>Printing of 10 booklets and one brochure in 3 languages
(RFQ-TKM-016-2015)</t>
  </si>
  <si>
    <t>BIDDER-1  
Entrepreneur Cherkezov</t>
  </si>
  <si>
    <t>BIDDER-2  
Entrepreneur Karmanovskaya was awarded the Contract for Printing of 10 booklets and one brochure in 3 languages</t>
  </si>
  <si>
    <t>BIDDER-2  
Entrepreneur Karmanovskaya</t>
  </si>
  <si>
    <t>BIDDER-3  
Company Durmejik</t>
  </si>
  <si>
    <t>BIDDER-4  
Company 
Gundogar Yildyzy</t>
  </si>
  <si>
    <t>Bidder-4 Company Gundogar Yildyzy didn't include the cost of State Registration in their quotation, which was required, and refused to provide it, and was disqualified.</t>
  </si>
  <si>
    <t>Constr materials for grant activities
(ITB-TKM-003-2015)</t>
  </si>
  <si>
    <t>1. Mr. Shyhov A.</t>
  </si>
  <si>
    <t>2. Mr. Gayipniyazov S.</t>
  </si>
  <si>
    <t>3. Guneshli Meydan</t>
  </si>
  <si>
    <t>4. Watan Gurlushyk</t>
  </si>
  <si>
    <t>Partial offer</t>
  </si>
  <si>
    <t>5. Mr. Gayipniyazov O.</t>
  </si>
  <si>
    <t xml:space="preserve">6. Mr. A. Gochiyev </t>
  </si>
  <si>
    <t>Mr. A. Gochiyev was awarded the contract on supply of construction materials for grant activities</t>
  </si>
  <si>
    <t>Grant Agreement with Karakum Farmers Union signed on 08-Oct-15</t>
  </si>
  <si>
    <t xml:space="preserve">Direct payment </t>
  </si>
  <si>
    <t>Grant Agreement with Karakum Farmers Union for payment of specialists labor cost involved in constructions</t>
  </si>
  <si>
    <t>RFP-TKM-001-2016 - International Consulting Company Service to Develop a detailed Manual to assist Water User Groups to be established and carry out their work effectively.</t>
  </si>
  <si>
    <t>Company MetaMeta Research was selected.
There was IC announcement for the same TOR that can be used as a comparison for Meta Meta’s financial Offer. The following candidates were shortlisted: 
Mr. Merkley $59,442.00; Mr. Nurymgereyev $11,289.00; 
Mr. Vermillion $28,209.12</t>
  </si>
  <si>
    <t>International Consulting Company Service to Develop a detailed Manual to assist Water User Groups to be established and carry out their work effectively. 
MetaMeta Research's Contract was amended and additional $5300 was added for additional tasks assigned.</t>
  </si>
  <si>
    <t>Pump and Power transformer supply and installation in Sakarchaga
(RFQ-TKM-001-2016)</t>
  </si>
  <si>
    <t xml:space="preserve">BIDDER-1 
 Barat Tokay
</t>
  </si>
  <si>
    <t>Company Galkan Gala was awarded the Contract for Pump and Power transformer supply and installation in Sakarchaga</t>
  </si>
  <si>
    <t xml:space="preserve">BIDDER-2  
Galkan Gala 
</t>
  </si>
  <si>
    <t>Supply of satellite geodesic receivers and software
(RFQ-TKM-005-2016)</t>
  </si>
  <si>
    <t xml:space="preserve">BIDDER-1 
Leica-tm
</t>
  </si>
  <si>
    <t>BIDDER-2  Company Newcast East was awarded the Contract for supply of satellite geodesic receivers and software</t>
  </si>
  <si>
    <t xml:space="preserve">BIDDER-2  
Newcast East
</t>
  </si>
  <si>
    <t>Procurement of Company service for abandoned land reclamation for Adaptation Fund Project. (RFQ-TKM-021-2015)</t>
  </si>
  <si>
    <t>BIDDER-1  Company 
«Ussat Gurlushyk»</t>
  </si>
  <si>
    <t>LLP «Галкан Гала» was awarded the contract for abandoned land reclamation</t>
  </si>
  <si>
    <t>BIDDER-2  Company 
«Ulag Bina»</t>
  </si>
  <si>
    <t>BIDDER-3  
LLP «Галкан Гала»</t>
  </si>
  <si>
    <t>Procurement of HDPE Geomembrane (RFQ-TKM-022-2015)</t>
  </si>
  <si>
    <t xml:space="preserve">BIDDER-1  Entrepreneur Ms. Ogulsheker Mollayeva
</t>
  </si>
  <si>
    <t>Entrepreneur Ms. Ogulsheker Mollayeva was awarded the contract on procurement of HDPE Geomembrane as per RFQ-TKM-022-2015</t>
  </si>
  <si>
    <t xml:space="preserve">BIDDER-2 Entrepreneur Mr. Gochiev Ashir 
</t>
  </si>
  <si>
    <t>Construction of 5 km drainage collector at Zahmet Farmers Union, Sakarchaga District, Mary  Province (RFQ-TKM-008-2015)</t>
  </si>
  <si>
    <t>BIDDER-1  Entrepreneur           Ussat Gurlushyk</t>
  </si>
  <si>
    <t>LLP «Галкан Гала» was awarded the contract for 5 km drainage collector construction.</t>
  </si>
  <si>
    <t xml:space="preserve">BIDDER-2  
Entrepreneur Ulag-Bina </t>
  </si>
  <si>
    <t xml:space="preserve">BIDDER-3  
LLP Galkan Gala </t>
  </si>
  <si>
    <t xml:space="preserve">
Cheapest Offer and most qualified in training and Agroforestry </t>
  </si>
  <si>
    <t xml:space="preserve">Cheapest offer of offices selected on the basis of their experience
</t>
  </si>
  <si>
    <t xml:space="preserve">
Cheapest offer of offices selected on the basis of their experience</t>
  </si>
  <si>
    <t xml:space="preserve">Consultancy service for evaluation and design for the development of the fish pond of KOIRABERY, rural district of KOUBEWEL KOUNDIA, circle of DOUENTZA 
</t>
  </si>
  <si>
    <t xml:space="preserve">Cheapest offer of offices selected on the basis of their experience
</t>
  </si>
  <si>
    <t xml:space="preserve">Consultancy service for the evaluation and design for the digging of the Dialamba Plain Feeding Area, rural district ofTogoro-Kotia ,  Circle of Tenenkou </t>
  </si>
  <si>
    <t>e</t>
  </si>
  <si>
    <t>Tél : (00223) 76 42 37 99), dou BALLO (Géo-Environnementaliste ) le 6 juin 2016</t>
  </si>
  <si>
    <t>Mahamane.H.MAIGA</t>
  </si>
  <si>
    <t>Abdou BALLO</t>
  </si>
  <si>
    <t>Tidiani SANOGO</t>
  </si>
  <si>
    <t>Mamadou BALLO</t>
  </si>
  <si>
    <t>Youssouf camara</t>
  </si>
  <si>
    <t>Moussa Karembé</t>
  </si>
  <si>
    <t>Abdou Kader Touré</t>
  </si>
  <si>
    <t>Technical qualified Bids</t>
  </si>
  <si>
    <t>Open date</t>
  </si>
  <si>
    <t xml:space="preserve"> 6/06/ 2016</t>
  </si>
  <si>
    <t xml:space="preserve"> 01/06/ 2016</t>
  </si>
  <si>
    <t>CONSULTING  INTERNATIONAL AND SERVICE</t>
  </si>
  <si>
    <t>KENE-CONSULTING MANAGEMENT</t>
  </si>
  <si>
    <t>KARA –     CONSULT</t>
  </si>
  <si>
    <t>Consultancy service for the evaluation and design of a perimeter (gardening) for the women of Gomitogo, rural district of Pondori, circle of Djenné</t>
  </si>
  <si>
    <r>
      <t xml:space="preserve">INGENIEUR CONSEIL EN CONSTRUCTIONS CIVILES ET RURAL </t>
    </r>
    <r>
      <rPr>
        <b/>
        <sz val="11"/>
        <color theme="1"/>
        <rFont val="Arial Narrow"/>
        <family val="2"/>
      </rPr>
      <t>(ICCCR)</t>
    </r>
  </si>
  <si>
    <r>
      <t xml:space="preserve">ATELIER  INTER-ARCHITECTES </t>
    </r>
    <r>
      <rPr>
        <b/>
        <sz val="11"/>
        <color theme="1"/>
        <rFont val="Arial Narrow"/>
        <family val="2"/>
      </rPr>
      <t>(AIA)</t>
    </r>
  </si>
  <si>
    <r>
      <t>CONSEIL EN INGENIERIE POUR LE DEVELOPPEMENT </t>
    </r>
    <r>
      <rPr>
        <u/>
        <sz val="11"/>
        <color rgb="FF0000FF"/>
        <rFont val="Arial Narrow"/>
        <family val="2"/>
      </rPr>
      <t xml:space="preserve"> </t>
    </r>
    <r>
      <rPr>
        <b/>
        <u/>
        <sz val="11"/>
        <color rgb="FF0000FF"/>
        <rFont val="Arial Narrow"/>
        <family val="2"/>
      </rPr>
      <t>(CID)</t>
    </r>
  </si>
  <si>
    <t>ISSIAKA RUBIN KOURIBA, Ingénieur Conseil (BESIS)</t>
  </si>
  <si>
    <t>CIA -SARL Cabinet d’Ingénierie Appliquée</t>
  </si>
  <si>
    <t>GROUPEMENT BERICA-SARL/ACG-SARL</t>
  </si>
  <si>
    <t xml:space="preserve">Consultancy service for the evaluation and design of a perimeter for the women of Togoro-Sarré, rural district of Togor-Kotia, circle of Tenenkou </t>
  </si>
  <si>
    <t>Technisol Bureau d’Ingénieur-conseil</t>
  </si>
  <si>
    <t>Bureau d’Etudes Hydraulique et Assainissement (H&amp;A Consult sarl)</t>
  </si>
  <si>
    <t>Société d’Ingénierie, d’Etudes et de Contrôle (SINEC)</t>
  </si>
  <si>
    <t>Bureau d’études, de Recherche et d’Orientation pour la surveillance et le contrôle des Travaux (BURSOCLE-MALI)</t>
  </si>
  <si>
    <t>Bureau d’Etudes Techniques et de Gestion de Projets (BGET)</t>
  </si>
  <si>
    <t xml:space="preserve">Dr Djeneba Dembelé BA </t>
  </si>
  <si>
    <t>Dr Abdou BALLO</t>
  </si>
  <si>
    <t>Dr Souleymane sidi TRAORE</t>
  </si>
  <si>
    <t>Bureau d’Etude et de Conseil en Administration et Développement local(BECADL)</t>
  </si>
  <si>
    <t>Cabinet d’Etude et d’Expertise pour le Développement des Initiatives locales (CEEDIL)</t>
  </si>
  <si>
    <t xml:space="preserve">Géomètrie-Cartographie-Aménagement et Topographie (GCAT) </t>
  </si>
  <si>
    <t xml:space="preserve">Yoli Consult </t>
  </si>
  <si>
    <r>
      <t xml:space="preserve">SOCIETE D’INGENIERIES ET D’EXPERTISES CONSEILS </t>
    </r>
    <r>
      <rPr>
        <b/>
        <sz val="11"/>
        <color theme="1"/>
        <rFont val="Arial Narrow"/>
        <family val="2"/>
      </rPr>
      <t>(SIEXCO)</t>
    </r>
  </si>
  <si>
    <t>01-04/11/2016</t>
  </si>
  <si>
    <t xml:space="preserve">Bureau d’Etudes, d’Ingénierie, de Recherche, d’Assistance et de Formation (BEIRAF Sarl), </t>
  </si>
  <si>
    <t>Conseils - Etudes - Recherches - Techniques - Engineering – Services (CERTES Sarl)</t>
  </si>
  <si>
    <r>
      <t>Aigle Structure Technique (</t>
    </r>
    <r>
      <rPr>
        <b/>
        <sz val="12"/>
        <color theme="1"/>
        <rFont val="Times New Roman"/>
        <family val="1"/>
      </rPr>
      <t>ASTEC Sarl</t>
    </r>
    <r>
      <rPr>
        <sz val="12"/>
        <color theme="1"/>
        <rFont val="Times New Roman"/>
        <family val="1"/>
      </rPr>
      <t xml:space="preserve"> ) </t>
    </r>
  </si>
  <si>
    <t>DREF-Mopti</t>
  </si>
  <si>
    <t>OMVF (Office de la mise en valeur du système Faguibine)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</si>
</sst>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44" formatCode="_(&quot;$&quot;* #,##0.00_);_(&quot;$&quot;* \(#,##0.00\);_(&quot;$&quot;* &quot;-&quot;??_);_(@_)"/>
    <numFmt numFmtId="43" formatCode="_(* #,##0.00_);_(* \(#,##0.00\);_(* &quot;-&quot;??_);_(@_)"/>
    <numFmt numFmtId="164" formatCode="_-* #,##0.00\ _€_-;\-* #,##0.00\ _€_-;_-* &quot;-&quot;??\ _€_-;_-@_-"/>
    <numFmt numFmtId="165" formatCode="dd\-mmm\-yyyy"/>
    <numFmt numFmtId="166" formatCode="_-* #,##0\ _€_-;\-* #,##0\ _€_-;_-* &quot;-&quot;??\ _€_-;_-@_-"/>
    <numFmt numFmtId="167" formatCode="_(* #,##0_);_(* \(#,##0\);_(* &quot;-&quot;??_);_(@_)"/>
  </numFmts>
  <fonts count="73"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2"/>
      <color rgb="FF000000"/>
      <name val="Times New Roman"/>
      <family val="1"/>
    </font>
    <font>
      <u/>
      <sz val="11"/>
      <color rgb="FF0070C0"/>
      <name val="Calibri"/>
      <family val="2"/>
    </font>
    <font>
      <b/>
      <sz val="12"/>
      <color theme="1"/>
      <name val="Calibri"/>
      <family val="2"/>
      <scheme val="minor"/>
    </font>
    <font>
      <b/>
      <sz val="11"/>
      <color rgb="FFFF0000"/>
      <name val="Times New Roman"/>
      <family val="1"/>
    </font>
    <font>
      <sz val="11"/>
      <color rgb="FFFF0000"/>
      <name val="Times New Roman"/>
      <family val="1"/>
    </font>
    <font>
      <sz val="10"/>
      <color indexed="8"/>
      <name val="Times New Roman"/>
      <family val="1"/>
    </font>
    <font>
      <b/>
      <sz val="10"/>
      <color indexed="8"/>
      <name val="Times New Roman"/>
      <family val="1"/>
    </font>
    <font>
      <u/>
      <sz val="11"/>
      <color theme="10"/>
      <name val="Times New Roman"/>
      <family val="1"/>
    </font>
    <font>
      <sz val="10"/>
      <color rgb="FFFF0000"/>
      <name val="Times New Roman"/>
      <family val="1"/>
    </font>
    <font>
      <sz val="9"/>
      <color rgb="FFFF0000"/>
      <name val="Times New Roman"/>
      <family val="1"/>
    </font>
    <font>
      <sz val="9"/>
      <color indexed="81"/>
      <name val="Tahoma"/>
      <family val="2"/>
    </font>
    <font>
      <b/>
      <sz val="9"/>
      <color indexed="81"/>
      <name val="Tahoma"/>
      <family val="2"/>
    </font>
    <font>
      <sz val="11"/>
      <color rgb="FF222222"/>
      <name val="Times New Roman"/>
      <family val="1"/>
    </font>
    <font>
      <b/>
      <sz val="11"/>
      <name val="Times New Roman"/>
      <family val="1"/>
      <charset val="204"/>
    </font>
    <font>
      <sz val="12"/>
      <color theme="1"/>
      <name val="Arial Narrow"/>
      <family val="2"/>
    </font>
    <font>
      <sz val="11"/>
      <color theme="1"/>
      <name val="Arial Narrow"/>
      <family val="2"/>
    </font>
    <font>
      <sz val="11"/>
      <name val="Arial Narrow"/>
      <family val="2"/>
    </font>
    <font>
      <b/>
      <sz val="11"/>
      <name val="Arial Narrow"/>
      <family val="2"/>
    </font>
    <font>
      <i/>
      <sz val="11"/>
      <name val="Arial Narrow"/>
      <family val="2"/>
    </font>
    <font>
      <b/>
      <sz val="11"/>
      <color theme="1"/>
      <name val="Arial Narrow"/>
      <family val="2"/>
    </font>
    <font>
      <u/>
      <sz val="11"/>
      <color rgb="FF0000FF"/>
      <name val="Arial Narrow"/>
      <family val="2"/>
    </font>
    <font>
      <b/>
      <u/>
      <sz val="11"/>
      <color rgb="FF0000FF"/>
      <name val="Arial Narrow"/>
      <family val="2"/>
    </font>
    <font>
      <b/>
      <sz val="12"/>
      <color theme="1"/>
      <name val="Times New Roman"/>
      <family val="1"/>
    </font>
  </fonts>
  <fills count="15">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FFC000"/>
        <bgColor indexed="64"/>
      </patternFill>
    </fill>
    <fill>
      <patternFill patternType="solid">
        <fgColor rgb="FF92D050"/>
        <bgColor indexed="64"/>
      </patternFill>
    </fill>
  </fills>
  <borders count="67">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thin">
        <color indexed="64"/>
      </left>
      <right/>
      <top/>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diagonal/>
    </border>
    <border>
      <left style="thin">
        <color indexed="64"/>
      </left>
      <right/>
      <top style="thin">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diagonal/>
    </border>
    <border>
      <left/>
      <right/>
      <top/>
      <bottom style="thin">
        <color indexed="64"/>
      </bottom>
      <diagonal/>
    </border>
    <border>
      <left style="medium">
        <color indexed="64"/>
      </left>
      <right style="thin">
        <color indexed="64"/>
      </right>
      <top/>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s>
  <cellStyleXfs count="7">
    <xf numFmtId="0" fontId="0" fillId="0" borderId="0"/>
    <xf numFmtId="0" fontId="24" fillId="0" borderId="0" applyNumberFormat="0" applyFill="0" applyBorder="0" applyAlignment="0" applyProtection="0">
      <alignment vertical="top"/>
      <protection locked="0"/>
    </xf>
    <xf numFmtId="0" fontId="38" fillId="6" borderId="0" applyNumberFormat="0" applyBorder="0" applyAlignment="0" applyProtection="0"/>
    <xf numFmtId="0" fontId="39" fillId="7"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cellStyleXfs>
  <cellXfs count="1122">
    <xf numFmtId="0" fontId="0" fillId="0" borderId="0" xfId="0"/>
    <xf numFmtId="0" fontId="25" fillId="0" borderId="0" xfId="0" applyFont="1" applyFill="1" applyProtection="1"/>
    <xf numFmtId="0" fontId="25"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1" fillId="0" borderId="0" xfId="0" applyFont="1" applyFill="1" applyBorder="1" applyProtection="1"/>
    <xf numFmtId="0" fontId="1" fillId="0" borderId="0" xfId="0" applyFont="1" applyFill="1" applyBorder="1" applyAlignment="1" applyProtection="1">
      <alignment vertical="top" wrapText="1"/>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2" xfId="0" applyFont="1" applyFill="1" applyBorder="1" applyProtection="1">
      <protection locked="0"/>
    </xf>
    <xf numFmtId="165" fontId="1" fillId="2" borderId="4" xfId="0" applyNumberFormat="1" applyFont="1" applyFill="1" applyBorder="1" applyAlignment="1" applyProtection="1">
      <alignment horizontal="left"/>
      <protection locked="0"/>
    </xf>
    <xf numFmtId="0" fontId="25" fillId="0" borderId="0" xfId="0" applyFont="1" applyAlignment="1">
      <alignment horizontal="left" vertical="center"/>
    </xf>
    <xf numFmtId="0" fontId="25" fillId="0" borderId="0" xfId="0" applyFont="1"/>
    <xf numFmtId="0" fontId="25" fillId="0" borderId="0" xfId="0" applyFont="1" applyFill="1"/>
    <xf numFmtId="0" fontId="2" fillId="0" borderId="0" xfId="0" applyFont="1" applyFill="1" applyBorder="1" applyAlignment="1" applyProtection="1">
      <alignment horizontal="center" vertical="top" wrapText="1"/>
    </xf>
    <xf numFmtId="0" fontId="2" fillId="0" borderId="0" xfId="0" applyFont="1" applyFill="1" applyBorder="1" applyAlignment="1" applyProtection="1">
      <alignment vertical="top" wrapText="1"/>
    </xf>
    <xf numFmtId="0" fontId="1" fillId="2" borderId="6"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5"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5" fillId="0" borderId="0" xfId="0" applyFont="1" applyAlignment="1"/>
    <xf numFmtId="0" fontId="1" fillId="2" borderId="8" xfId="0" applyFont="1" applyFill="1" applyBorder="1" applyAlignment="1" applyProtection="1">
      <alignment vertical="top" wrapText="1"/>
    </xf>
    <xf numFmtId="0" fontId="15" fillId="2" borderId="9" xfId="0" applyFont="1" applyFill="1" applyBorder="1" applyAlignment="1" applyProtection="1">
      <alignment horizontal="left" vertical="top" wrapText="1"/>
    </xf>
    <xf numFmtId="0" fontId="15" fillId="2" borderId="1" xfId="0" applyFont="1" applyFill="1" applyBorder="1" applyAlignment="1" applyProtection="1">
      <alignment horizontal="center" vertical="top" wrapText="1"/>
    </xf>
    <xf numFmtId="0" fontId="14" fillId="2" borderId="3" xfId="0" applyFont="1" applyFill="1" applyBorder="1" applyAlignment="1" applyProtection="1">
      <alignment vertical="top" wrapText="1"/>
    </xf>
    <xf numFmtId="0" fontId="28" fillId="4" borderId="15" xfId="0" applyFont="1" applyFill="1" applyBorder="1" applyAlignment="1">
      <alignment horizontal="center" vertical="center" wrapText="1"/>
    </xf>
    <xf numFmtId="0" fontId="16" fillId="3" borderId="12" xfId="0" applyFont="1" applyFill="1" applyBorder="1" applyAlignment="1" applyProtection="1">
      <alignment horizontal="left" vertical="top" wrapText="1"/>
    </xf>
    <xf numFmtId="0" fontId="27" fillId="3" borderId="16" xfId="0" applyFont="1" applyFill="1" applyBorder="1" applyAlignment="1" applyProtection="1">
      <alignment vertical="top" wrapText="1"/>
    </xf>
    <xf numFmtId="0" fontId="1" fillId="3" borderId="17" xfId="0" applyFont="1" applyFill="1" applyBorder="1" applyProtection="1"/>
    <xf numFmtId="0" fontId="1" fillId="3" borderId="18" xfId="0" applyFont="1" applyFill="1" applyBorder="1" applyAlignment="1" applyProtection="1">
      <alignment horizontal="left" vertical="center"/>
    </xf>
    <xf numFmtId="0" fontId="1" fillId="3" borderId="18" xfId="0" applyFont="1" applyFill="1" applyBorder="1" applyProtection="1"/>
    <xf numFmtId="0" fontId="1" fillId="3" borderId="19" xfId="0" applyFont="1" applyFill="1" applyBorder="1" applyProtection="1"/>
    <xf numFmtId="0" fontId="1" fillId="3" borderId="20" xfId="0" applyFont="1" applyFill="1" applyBorder="1" applyProtection="1"/>
    <xf numFmtId="0" fontId="1" fillId="3" borderId="21"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0" xfId="0" applyFont="1" applyFill="1" applyBorder="1" applyAlignment="1" applyProtection="1">
      <alignment horizontal="left" vertical="center"/>
    </xf>
    <xf numFmtId="0" fontId="1" fillId="3" borderId="21"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2"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2" xfId="0" applyFont="1" applyFill="1" applyBorder="1" applyProtection="1"/>
    <xf numFmtId="0" fontId="1" fillId="3" borderId="23" xfId="0" applyFont="1" applyFill="1" applyBorder="1" applyAlignment="1" applyProtection="1">
      <alignment horizontal="left" vertical="center" wrapText="1"/>
    </xf>
    <xf numFmtId="0" fontId="1" fillId="3" borderId="23" xfId="0" applyFont="1" applyFill="1" applyBorder="1" applyAlignment="1" applyProtection="1">
      <alignment vertical="top" wrapText="1"/>
    </xf>
    <xf numFmtId="0" fontId="1" fillId="3" borderId="24" xfId="0" applyFont="1" applyFill="1" applyBorder="1" applyProtection="1"/>
    <xf numFmtId="0" fontId="14" fillId="3" borderId="21" xfId="0" applyFont="1" applyFill="1" applyBorder="1" applyAlignment="1" applyProtection="1">
      <alignment vertical="top" wrapText="1"/>
    </xf>
    <xf numFmtId="0" fontId="14" fillId="3" borderId="20" xfId="0" applyFont="1" applyFill="1" applyBorder="1" applyAlignment="1" applyProtection="1">
      <alignment vertical="top" wrapText="1"/>
    </xf>
    <xf numFmtId="0" fontId="14" fillId="3" borderId="0" xfId="0" applyFont="1" applyFill="1" applyBorder="1" applyAlignment="1" applyProtection="1">
      <alignment vertical="top" wrapText="1"/>
    </xf>
    <xf numFmtId="0" fontId="15" fillId="3" borderId="0" xfId="0" applyFont="1" applyFill="1" applyBorder="1" applyAlignment="1" applyProtection="1">
      <alignment vertical="top" wrapText="1"/>
    </xf>
    <xf numFmtId="0" fontId="7" fillId="3" borderId="22" xfId="0" applyFont="1" applyFill="1" applyBorder="1" applyAlignment="1" applyProtection="1">
      <alignment vertical="top" wrapText="1"/>
    </xf>
    <xf numFmtId="0" fontId="7" fillId="3" borderId="23" xfId="0" applyFont="1" applyFill="1" applyBorder="1" applyAlignment="1" applyProtection="1">
      <alignment vertical="top" wrapText="1"/>
    </xf>
    <xf numFmtId="0" fontId="7" fillId="3" borderId="24" xfId="0" applyFont="1" applyFill="1" applyBorder="1" applyAlignment="1" applyProtection="1">
      <alignment vertical="top" wrapText="1"/>
    </xf>
    <xf numFmtId="0" fontId="25" fillId="3" borderId="17" xfId="0" applyFont="1" applyFill="1" applyBorder="1" applyAlignment="1">
      <alignment horizontal="left" vertical="center"/>
    </xf>
    <xf numFmtId="0" fontId="25" fillId="3" borderId="18" xfId="0" applyFont="1" applyFill="1" applyBorder="1" applyAlignment="1">
      <alignment horizontal="left" vertical="center"/>
    </xf>
    <xf numFmtId="0" fontId="25" fillId="3" borderId="18" xfId="0" applyFont="1" applyFill="1" applyBorder="1"/>
    <xf numFmtId="0" fontId="25" fillId="3" borderId="19" xfId="0" applyFont="1" applyFill="1" applyBorder="1"/>
    <xf numFmtId="0" fontId="25" fillId="3" borderId="20" xfId="0" applyFont="1" applyFill="1" applyBorder="1" applyAlignment="1">
      <alignment horizontal="left" vertical="center"/>
    </xf>
    <xf numFmtId="0" fontId="1" fillId="3" borderId="21" xfId="0" applyFont="1" applyFill="1" applyBorder="1" applyAlignment="1" applyProtection="1">
      <alignment vertical="top" wrapText="1"/>
    </xf>
    <xf numFmtId="0" fontId="1" fillId="3" borderId="20"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2" fillId="3" borderId="23" xfId="0" applyFont="1" applyFill="1" applyBorder="1" applyAlignment="1" applyProtection="1">
      <alignment vertical="top" wrapText="1"/>
    </xf>
    <xf numFmtId="0" fontId="1" fillId="3" borderId="24" xfId="0" applyFont="1" applyFill="1" applyBorder="1" applyAlignment="1" applyProtection="1">
      <alignment vertical="top" wrapText="1"/>
    </xf>
    <xf numFmtId="0" fontId="25" fillId="3" borderId="18" xfId="0" applyFont="1" applyFill="1" applyBorder="1" applyProtection="1"/>
    <xf numFmtId="0" fontId="25" fillId="3" borderId="19" xfId="0" applyFont="1" applyFill="1" applyBorder="1" applyProtection="1"/>
    <xf numFmtId="0" fontId="25" fillId="3" borderId="0" xfId="0" applyFont="1" applyFill="1" applyBorder="1" applyProtection="1"/>
    <xf numFmtId="0" fontId="25" fillId="3" borderId="21"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1"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3" xfId="0" applyFont="1" applyFill="1" applyBorder="1" applyProtection="1"/>
    <xf numFmtId="0" fontId="29" fillId="0" borderId="1" xfId="0" applyFont="1" applyBorder="1" applyAlignment="1">
      <alignment horizontal="center" readingOrder="1"/>
    </xf>
    <xf numFmtId="0" fontId="0" fillId="3" borderId="18" xfId="0" applyFill="1" applyBorder="1"/>
    <xf numFmtId="0" fontId="0" fillId="3" borderId="19" xfId="0" applyFill="1" applyBorder="1"/>
    <xf numFmtId="0" fontId="0" fillId="3" borderId="20" xfId="0" applyFill="1" applyBorder="1"/>
    <xf numFmtId="0" fontId="0" fillId="3" borderId="0" xfId="0" applyFill="1" applyBorder="1"/>
    <xf numFmtId="0" fontId="13" fillId="3" borderId="21" xfId="0" applyFont="1" applyFill="1" applyBorder="1" applyAlignment="1" applyProtection="1"/>
    <xf numFmtId="0" fontId="0" fillId="3" borderId="21" xfId="0" applyFill="1" applyBorder="1"/>
    <xf numFmtId="0" fontId="30" fillId="3" borderId="17" xfId="0" applyFont="1" applyFill="1" applyBorder="1" applyAlignment="1">
      <alignment vertical="center"/>
    </xf>
    <xf numFmtId="0" fontId="30" fillId="3" borderId="20" xfId="0" applyFont="1" applyFill="1" applyBorder="1" applyAlignment="1">
      <alignment vertical="center"/>
    </xf>
    <xf numFmtId="0" fontId="30" fillId="3" borderId="0" xfId="0" applyFont="1" applyFill="1" applyBorder="1" applyAlignment="1">
      <alignment vertical="center"/>
    </xf>
    <xf numFmtId="0" fontId="2" fillId="2" borderId="1" xfId="0" applyFont="1" applyFill="1" applyBorder="1" applyAlignment="1" applyProtection="1">
      <alignment horizontal="center" vertical="center" wrapText="1"/>
    </xf>
    <xf numFmtId="0" fontId="1" fillId="3" borderId="22" xfId="0" applyFont="1" applyFill="1" applyBorder="1" applyAlignment="1" applyProtection="1">
      <alignment vertical="center"/>
    </xf>
    <xf numFmtId="0" fontId="1" fillId="3" borderId="23" xfId="0" applyFont="1" applyFill="1" applyBorder="1" applyAlignment="1" applyProtection="1">
      <alignment vertical="center"/>
    </xf>
    <xf numFmtId="0" fontId="1" fillId="3" borderId="24" xfId="0" applyFont="1" applyFill="1" applyBorder="1" applyAlignment="1" applyProtection="1">
      <alignmen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25" fillId="3" borderId="17" xfId="0" applyFont="1" applyFill="1" applyBorder="1"/>
    <xf numFmtId="0" fontId="25" fillId="3" borderId="20" xfId="0" applyFont="1" applyFill="1" applyBorder="1"/>
    <xf numFmtId="0" fontId="25" fillId="3" borderId="21" xfId="0" applyFont="1" applyFill="1" applyBorder="1"/>
    <xf numFmtId="0" fontId="31" fillId="3" borderId="0" xfId="0" applyFont="1" applyFill="1" applyBorder="1"/>
    <xf numFmtId="0" fontId="32" fillId="3" borderId="0" xfId="0" applyFont="1" applyFill="1" applyBorder="1"/>
    <xf numFmtId="0" fontId="31" fillId="0" borderId="26" xfId="0" applyFont="1" applyFill="1" applyBorder="1" applyAlignment="1">
      <alignment vertical="top" wrapText="1"/>
    </xf>
    <xf numFmtId="0" fontId="31" fillId="0" borderId="24" xfId="0" applyFont="1" applyFill="1" applyBorder="1" applyAlignment="1">
      <alignment vertical="top" wrapText="1"/>
    </xf>
    <xf numFmtId="0" fontId="31" fillId="0" borderId="25" xfId="0" applyFont="1" applyFill="1" applyBorder="1" applyAlignment="1">
      <alignment vertical="top" wrapText="1"/>
    </xf>
    <xf numFmtId="0" fontId="31" fillId="0" borderId="1" xfId="0" applyFont="1" applyFill="1" applyBorder="1" applyAlignment="1">
      <alignment vertical="top" wrapText="1"/>
    </xf>
    <xf numFmtId="0" fontId="25" fillId="0" borderId="1" xfId="0" applyFont="1" applyFill="1" applyBorder="1" applyAlignment="1">
      <alignment vertical="top" wrapText="1"/>
    </xf>
    <xf numFmtId="0" fontId="25" fillId="3" borderId="23" xfId="0" applyFont="1" applyFill="1" applyBorder="1"/>
    <xf numFmtId="0" fontId="33" fillId="0" borderId="1" xfId="0" applyFont="1" applyFill="1" applyBorder="1" applyAlignment="1">
      <alignment horizontal="center" vertical="top" wrapText="1"/>
    </xf>
    <xf numFmtId="0" fontId="33" fillId="0" borderId="1" xfId="0" applyFont="1" applyFill="1" applyBorder="1" applyAlignment="1">
      <alignment horizontal="center" vertical="top"/>
    </xf>
    <xf numFmtId="0" fontId="2" fillId="2" borderId="30" xfId="0" applyFont="1" applyFill="1" applyBorder="1" applyAlignment="1" applyProtection="1">
      <alignment horizontal="center" vertical="center" wrapText="1"/>
    </xf>
    <xf numFmtId="1" fontId="1" fillId="2" borderId="31" xfId="0" applyNumberFormat="1" applyFont="1" applyFill="1" applyBorder="1" applyAlignment="1" applyProtection="1">
      <alignment horizontal="left"/>
      <protection locked="0"/>
    </xf>
    <xf numFmtId="0" fontId="25" fillId="0" borderId="0" xfId="0" applyFont="1" applyFill="1" applyAlignment="1" applyProtection="1">
      <alignment horizontal="right"/>
    </xf>
    <xf numFmtId="0" fontId="25" fillId="3" borderId="17" xfId="0" applyFont="1" applyFill="1" applyBorder="1" applyAlignment="1" applyProtection="1">
      <alignment horizontal="right"/>
    </xf>
    <xf numFmtId="0" fontId="25" fillId="3" borderId="18" xfId="0" applyFont="1" applyFill="1" applyBorder="1" applyAlignment="1" applyProtection="1">
      <alignment horizontal="right"/>
    </xf>
    <xf numFmtId="0" fontId="25" fillId="3" borderId="20" xfId="0" applyFont="1" applyFill="1" applyBorder="1" applyAlignment="1" applyProtection="1">
      <alignment horizontal="right"/>
    </xf>
    <xf numFmtId="0" fontId="25" fillId="3" borderId="0" xfId="0" applyFont="1" applyFill="1" applyBorder="1" applyAlignment="1" applyProtection="1">
      <alignment horizontal="right"/>
    </xf>
    <xf numFmtId="0" fontId="1" fillId="3" borderId="20" xfId="0" applyFont="1" applyFill="1" applyBorder="1" applyAlignment="1" applyProtection="1">
      <alignment horizontal="right"/>
    </xf>
    <xf numFmtId="0" fontId="1" fillId="3" borderId="20" xfId="0" applyFont="1" applyFill="1" applyBorder="1" applyAlignment="1" applyProtection="1">
      <alignment horizontal="right" vertical="top" wrapText="1"/>
    </xf>
    <xf numFmtId="0" fontId="34"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3" xfId="0" applyFont="1" applyFill="1" applyBorder="1" applyAlignment="1" applyProtection="1">
      <alignment horizontal="right"/>
    </xf>
    <xf numFmtId="0" fontId="1" fillId="2" borderId="32" xfId="0" applyFont="1" applyFill="1" applyBorder="1" applyAlignment="1" applyProtection="1">
      <alignment vertical="top" wrapText="1"/>
    </xf>
    <xf numFmtId="0" fontId="2" fillId="2" borderId="30" xfId="0" applyFont="1" applyFill="1" applyBorder="1" applyAlignment="1" applyProtection="1">
      <alignment horizontal="right" vertical="center" wrapText="1"/>
    </xf>
    <xf numFmtId="0" fontId="2" fillId="2" borderId="36" xfId="0" applyFont="1" applyFill="1" applyBorder="1" applyAlignment="1" applyProtection="1">
      <alignment horizontal="center" vertical="center" wrapText="1"/>
    </xf>
    <xf numFmtId="0" fontId="2" fillId="2" borderId="37" xfId="0" applyFont="1" applyFill="1" applyBorder="1" applyAlignment="1" applyProtection="1">
      <alignment horizontal="center" vertical="center" wrapText="1"/>
    </xf>
    <xf numFmtId="0" fontId="2" fillId="2" borderId="16" xfId="0" applyFont="1" applyFill="1" applyBorder="1" applyAlignment="1" applyProtection="1">
      <alignment horizontal="center" vertical="center" wrapText="1"/>
    </xf>
    <xf numFmtId="0" fontId="4" fillId="3" borderId="0" xfId="0" applyFont="1" applyFill="1" applyBorder="1" applyAlignment="1" applyProtection="1"/>
    <xf numFmtId="0" fontId="15" fillId="2" borderId="39" xfId="0" applyFont="1" applyFill="1" applyBorder="1" applyAlignment="1" applyProtection="1">
      <alignment horizontal="left" vertical="top" wrapText="1"/>
    </xf>
    <xf numFmtId="0" fontId="1" fillId="3" borderId="0" xfId="0" applyFont="1" applyFill="1" applyBorder="1" applyAlignment="1" applyProtection="1">
      <alignment horizontal="left" vertical="top" wrapText="1"/>
    </xf>
    <xf numFmtId="0" fontId="25" fillId="3" borderId="22" xfId="0" applyFont="1" applyFill="1" applyBorder="1"/>
    <xf numFmtId="0" fontId="25" fillId="3" borderId="24" xfId="0" applyFont="1" applyFill="1" applyBorder="1"/>
    <xf numFmtId="0" fontId="4" fillId="3" borderId="0" xfId="0" applyFont="1" applyFill="1" applyBorder="1" applyAlignment="1" applyProtection="1">
      <alignment horizontal="center" vertical="center" wrapText="1"/>
    </xf>
    <xf numFmtId="0" fontId="0" fillId="0" borderId="0" xfId="0" applyProtection="1"/>
    <xf numFmtId="0" fontId="0" fillId="9" borderId="1" xfId="0" applyFill="1" applyBorder="1" applyProtection="1">
      <protection locked="0"/>
    </xf>
    <xf numFmtId="0" fontId="0" fillId="0" borderId="16" xfId="0" applyBorder="1" applyProtection="1"/>
    <xf numFmtId="0" fontId="43" fillId="11" borderId="51" xfId="0" applyFont="1" applyFill="1" applyBorder="1" applyAlignment="1" applyProtection="1">
      <alignment horizontal="left" vertical="center" wrapText="1"/>
    </xf>
    <xf numFmtId="0" fontId="43" fillId="11" borderId="11" xfId="0" applyFont="1" applyFill="1" applyBorder="1" applyAlignment="1" applyProtection="1">
      <alignment horizontal="left" vertical="center" wrapText="1"/>
    </xf>
    <xf numFmtId="0" fontId="43" fillId="11" borderId="9" xfId="0" applyFont="1" applyFill="1" applyBorder="1" applyAlignment="1" applyProtection="1">
      <alignment horizontal="left" vertical="center" wrapText="1"/>
    </xf>
    <xf numFmtId="0" fontId="44" fillId="0" borderId="10" xfId="0" applyFont="1" applyBorder="1" applyAlignment="1" applyProtection="1">
      <alignment horizontal="left" vertical="center"/>
    </xf>
    <xf numFmtId="0" fontId="45" fillId="8" borderId="11" xfId="4" applyFont="1" applyBorder="1" applyAlignment="1" applyProtection="1">
      <alignment horizontal="center" vertical="center"/>
      <protection locked="0"/>
    </xf>
    <xf numFmtId="0" fontId="44" fillId="0" borderId="54" xfId="0" applyFont="1" applyBorder="1" applyAlignment="1" applyProtection="1">
      <alignment horizontal="left" vertical="center"/>
    </xf>
    <xf numFmtId="0" fontId="40" fillId="12" borderId="11" xfId="4" applyFont="1" applyFill="1" applyBorder="1" applyAlignment="1" applyProtection="1">
      <alignment horizontal="center" vertical="center"/>
      <protection locked="0"/>
    </xf>
    <xf numFmtId="0" fontId="45" fillId="12" borderId="11" xfId="4" applyFont="1" applyFill="1" applyBorder="1" applyAlignment="1" applyProtection="1">
      <alignment horizontal="center" vertical="center"/>
      <protection locked="0"/>
    </xf>
    <xf numFmtId="0" fontId="45" fillId="12" borderId="7" xfId="4" applyFont="1" applyFill="1" applyBorder="1" applyAlignment="1" applyProtection="1">
      <alignment horizontal="center" vertical="center"/>
      <protection locked="0"/>
    </xf>
    <xf numFmtId="0" fontId="46" fillId="0" borderId="11" xfId="0" applyFont="1" applyBorder="1" applyAlignment="1" applyProtection="1">
      <alignment horizontal="left" vertical="center"/>
    </xf>
    <xf numFmtId="10" fontId="45" fillId="8" borderId="11" xfId="4" applyNumberFormat="1" applyFont="1" applyBorder="1" applyAlignment="1" applyProtection="1">
      <alignment horizontal="center" vertical="center"/>
      <protection locked="0"/>
    </xf>
    <xf numFmtId="0" fontId="46" fillId="0" borderId="51" xfId="0" applyFont="1" applyBorder="1" applyAlignment="1" applyProtection="1">
      <alignment horizontal="left" vertical="center"/>
    </xf>
    <xf numFmtId="10" fontId="45" fillId="12" borderId="11" xfId="4" applyNumberFormat="1" applyFont="1" applyFill="1" applyBorder="1" applyAlignment="1" applyProtection="1">
      <alignment horizontal="center" vertical="center"/>
      <protection locked="0"/>
    </xf>
    <xf numFmtId="10" fontId="45"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3" fillId="11" borderId="55" xfId="0" applyFont="1" applyFill="1" applyBorder="1" applyAlignment="1" applyProtection="1">
      <alignment horizontal="center" vertical="center" wrapText="1"/>
    </xf>
    <xf numFmtId="0" fontId="43" fillId="11" borderId="42" xfId="0" applyFont="1" applyFill="1" applyBorder="1" applyAlignment="1" applyProtection="1">
      <alignment horizontal="center" vertical="center" wrapText="1"/>
    </xf>
    <xf numFmtId="0" fontId="44" fillId="0" borderId="11" xfId="0" applyFont="1" applyFill="1" applyBorder="1" applyAlignment="1" applyProtection="1">
      <alignment vertical="center" wrapText="1"/>
    </xf>
    <xf numFmtId="0" fontId="40" fillId="8" borderId="11" xfId="4" applyBorder="1" applyAlignment="1" applyProtection="1">
      <alignment wrapText="1"/>
      <protection locked="0"/>
    </xf>
    <xf numFmtId="0" fontId="40" fillId="12" borderId="11" xfId="4" applyFill="1" applyBorder="1" applyAlignment="1" applyProtection="1">
      <alignment wrapText="1"/>
      <protection locked="0"/>
    </xf>
    <xf numFmtId="0" fontId="47" fillId="2" borderId="11" xfId="0" applyFont="1" applyFill="1" applyBorder="1" applyAlignment="1" applyProtection="1">
      <alignment vertical="center" wrapText="1"/>
    </xf>
    <xf numFmtId="10" fontId="40" fillId="8" borderId="11" xfId="4" applyNumberFormat="1" applyBorder="1" applyAlignment="1" applyProtection="1">
      <alignment horizontal="center" vertical="center" wrapText="1"/>
      <protection locked="0"/>
    </xf>
    <xf numFmtId="10" fontId="40" fillId="12" borderId="11" xfId="4" applyNumberFormat="1" applyFill="1" applyBorder="1" applyAlignment="1" applyProtection="1">
      <alignment horizontal="center" vertical="center" wrapText="1"/>
      <protection locked="0"/>
    </xf>
    <xf numFmtId="0" fontId="43" fillId="11" borderId="47" xfId="0" applyFont="1" applyFill="1" applyBorder="1" applyAlignment="1" applyProtection="1">
      <alignment horizontal="center" vertical="center" wrapText="1"/>
    </xf>
    <xf numFmtId="0" fontId="43" fillId="11" borderId="11" xfId="0" applyFont="1" applyFill="1" applyBorder="1" applyAlignment="1" applyProtection="1">
      <alignment horizontal="center" vertical="center" wrapText="1"/>
    </xf>
    <xf numFmtId="0" fontId="43" fillId="11" borderId="7" xfId="0" applyFont="1" applyFill="1" applyBorder="1" applyAlignment="1" applyProtection="1">
      <alignment horizontal="center" vertical="center" wrapText="1"/>
    </xf>
    <xf numFmtId="0" fontId="48" fillId="8" borderId="47" xfId="4" applyFont="1" applyBorder="1" applyAlignment="1" applyProtection="1">
      <alignment vertical="center" wrapText="1"/>
      <protection locked="0"/>
    </xf>
    <xf numFmtId="0" fontId="48" fillId="8" borderId="11" xfId="4" applyFont="1" applyBorder="1" applyAlignment="1" applyProtection="1">
      <alignment horizontal="center" vertical="center"/>
      <protection locked="0"/>
    </xf>
    <xf numFmtId="0" fontId="48" fillId="8" borderId="7" xfId="4" applyFont="1" applyBorder="1" applyAlignment="1" applyProtection="1">
      <alignment horizontal="center" vertical="center"/>
      <protection locked="0"/>
    </xf>
    <xf numFmtId="0" fontId="48" fillId="12" borderId="11" xfId="4" applyFont="1" applyFill="1" applyBorder="1" applyAlignment="1" applyProtection="1">
      <alignment horizontal="center" vertical="center"/>
      <protection locked="0"/>
    </xf>
    <xf numFmtId="0" fontId="48" fillId="12" borderId="47" xfId="4" applyFont="1" applyFill="1" applyBorder="1" applyAlignment="1" applyProtection="1">
      <alignment vertical="center" wrapText="1"/>
      <protection locked="0"/>
    </xf>
    <xf numFmtId="0" fontId="48" fillId="12" borderId="7" xfId="4" applyFont="1" applyFill="1" applyBorder="1" applyAlignment="1" applyProtection="1">
      <alignment horizontal="center" vertical="center"/>
      <protection locked="0"/>
    </xf>
    <xf numFmtId="0" fontId="48" fillId="8" borderId="7" xfId="4" applyFont="1" applyBorder="1" applyAlignment="1" applyProtection="1">
      <alignment vertical="center"/>
      <protection locked="0"/>
    </xf>
    <xf numFmtId="0" fontId="48" fillId="12" borderId="7" xfId="4" applyFont="1" applyFill="1" applyBorder="1" applyAlignment="1" applyProtection="1">
      <alignment vertical="center"/>
      <protection locked="0"/>
    </xf>
    <xf numFmtId="0" fontId="48" fillId="8" borderId="35" xfId="4" applyFont="1" applyBorder="1" applyAlignment="1" applyProtection="1">
      <alignment vertical="center"/>
      <protection locked="0"/>
    </xf>
    <xf numFmtId="0" fontId="48" fillId="12" borderId="35"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3" fillId="11" borderId="55" xfId="0" applyFont="1" applyFill="1" applyBorder="1" applyAlignment="1" applyProtection="1">
      <alignment horizontal="center" vertical="center"/>
    </xf>
    <xf numFmtId="0" fontId="43" fillId="11" borderId="9" xfId="0" applyFont="1" applyFill="1" applyBorder="1" applyAlignment="1" applyProtection="1">
      <alignment horizontal="center" vertical="center"/>
    </xf>
    <xf numFmtId="0" fontId="43" fillId="11" borderId="51" xfId="0" applyFont="1" applyFill="1" applyBorder="1" applyAlignment="1" applyProtection="1">
      <alignment horizontal="center" vertical="center" wrapText="1"/>
    </xf>
    <xf numFmtId="0" fontId="40" fillId="8" borderId="11" xfId="4" applyBorder="1" applyAlignment="1" applyProtection="1">
      <alignment horizontal="center" vertical="center"/>
      <protection locked="0"/>
    </xf>
    <xf numFmtId="10" fontId="40" fillId="8" borderId="11" xfId="4" applyNumberFormat="1" applyBorder="1" applyAlignment="1" applyProtection="1">
      <alignment horizontal="center" vertical="center"/>
      <protection locked="0"/>
    </xf>
    <xf numFmtId="0" fontId="40" fillId="12" borderId="11" xfId="4" applyFill="1" applyBorder="1" applyAlignment="1" applyProtection="1">
      <alignment horizontal="center" vertical="center"/>
      <protection locked="0"/>
    </xf>
    <xf numFmtId="10" fontId="40" fillId="12" borderId="11" xfId="4" applyNumberFormat="1" applyFill="1" applyBorder="1" applyAlignment="1" applyProtection="1">
      <alignment horizontal="center" vertical="center"/>
      <protection locked="0"/>
    </xf>
    <xf numFmtId="0" fontId="43" fillId="11" borderId="38" xfId="0" applyFont="1" applyFill="1" applyBorder="1" applyAlignment="1" applyProtection="1">
      <alignment horizontal="center" vertical="center" wrapText="1"/>
    </xf>
    <xf numFmtId="0" fontId="43" fillId="11" borderId="28" xfId="0" applyFont="1" applyFill="1" applyBorder="1" applyAlignment="1" applyProtection="1">
      <alignment horizontal="center" vertical="center" wrapText="1"/>
    </xf>
    <xf numFmtId="0" fontId="43" fillId="11" borderId="48" xfId="0" applyFont="1" applyFill="1" applyBorder="1" applyAlignment="1" applyProtection="1">
      <alignment horizontal="center" vertical="center" wrapText="1"/>
    </xf>
    <xf numFmtId="0" fontId="40" fillId="8" borderId="11" xfId="4" applyBorder="1" applyProtection="1">
      <protection locked="0"/>
    </xf>
    <xf numFmtId="0" fontId="48" fillId="8" borderId="28" xfId="4" applyFont="1" applyBorder="1" applyAlignment="1" applyProtection="1">
      <alignment vertical="center" wrapText="1"/>
      <protection locked="0"/>
    </xf>
    <xf numFmtId="0" fontId="48" fillId="8" borderId="48" xfId="4" applyFont="1" applyBorder="1" applyAlignment="1" applyProtection="1">
      <alignment horizontal="center" vertical="center"/>
      <protection locked="0"/>
    </xf>
    <xf numFmtId="0" fontId="40" fillId="12" borderId="11" xfId="4" applyFill="1" applyBorder="1" applyProtection="1">
      <protection locked="0"/>
    </xf>
    <xf numFmtId="0" fontId="48" fillId="12" borderId="28" xfId="4" applyFont="1" applyFill="1" applyBorder="1" applyAlignment="1" applyProtection="1">
      <alignment vertical="center" wrapText="1"/>
      <protection locked="0"/>
    </xf>
    <xf numFmtId="0" fontId="48" fillId="12" borderId="48"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3" fillId="11" borderId="6" xfId="0" applyFont="1" applyFill="1" applyBorder="1" applyAlignment="1" applyProtection="1">
      <alignment horizontal="center" vertical="center" wrapText="1"/>
    </xf>
    <xf numFmtId="0" fontId="43" fillId="11" borderId="27" xfId="0" applyFont="1" applyFill="1" applyBorder="1" applyAlignment="1" applyProtection="1">
      <alignment horizontal="center" vertical="center"/>
    </xf>
    <xf numFmtId="0" fontId="40" fillId="8" borderId="11" xfId="4" applyBorder="1" applyAlignment="1" applyProtection="1">
      <alignment vertical="center" wrapText="1"/>
      <protection locked="0"/>
    </xf>
    <xf numFmtId="0" fontId="40" fillId="8" borderId="47" xfId="4" applyBorder="1" applyAlignment="1" applyProtection="1">
      <alignment vertical="center" wrapText="1"/>
      <protection locked="0"/>
    </xf>
    <xf numFmtId="0" fontId="40" fillId="12" borderId="11" xfId="4" applyFill="1" applyBorder="1" applyAlignment="1" applyProtection="1">
      <alignment vertical="center" wrapText="1"/>
      <protection locked="0"/>
    </xf>
    <xf numFmtId="0" fontId="40" fillId="12" borderId="47" xfId="4" applyFill="1" applyBorder="1" applyAlignment="1" applyProtection="1">
      <alignment vertical="center" wrapText="1"/>
      <protection locked="0"/>
    </xf>
    <xf numFmtId="0" fontId="40" fillId="8" borderId="51" xfId="4" applyBorder="1" applyAlignment="1" applyProtection="1">
      <alignment horizontal="center" vertical="center"/>
      <protection locked="0"/>
    </xf>
    <xf numFmtId="0" fontId="40" fillId="8" borderId="7" xfId="4" applyBorder="1" applyAlignment="1" applyProtection="1">
      <alignment horizontal="center" vertical="center"/>
      <protection locked="0"/>
    </xf>
    <xf numFmtId="0" fontId="40" fillId="12" borderId="51" xfId="4" applyFill="1" applyBorder="1" applyAlignment="1" applyProtection="1">
      <alignment horizontal="center" vertical="center"/>
      <protection locked="0"/>
    </xf>
    <xf numFmtId="0" fontId="40"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3" fillId="11" borderId="42" xfId="0" applyFont="1" applyFill="1" applyBorder="1" applyAlignment="1" applyProtection="1">
      <alignment horizontal="center" vertical="center"/>
    </xf>
    <xf numFmtId="0" fontId="40" fillId="8" borderId="7" xfId="4" applyBorder="1" applyAlignment="1" applyProtection="1">
      <alignment vertical="center" wrapText="1"/>
      <protection locked="0"/>
    </xf>
    <xf numFmtId="0" fontId="40" fillId="12" borderId="28" xfId="4" applyFill="1" applyBorder="1" applyAlignment="1" applyProtection="1">
      <alignment horizontal="center" vertical="center" wrapText="1"/>
      <protection locked="0"/>
    </xf>
    <xf numFmtId="0" fontId="40" fillId="12" borderId="51" xfId="4" applyFill="1" applyBorder="1" applyAlignment="1" applyProtection="1">
      <alignment horizontal="center" vertical="center" wrapText="1"/>
      <protection locked="0"/>
    </xf>
    <xf numFmtId="0" fontId="40" fillId="12" borderId="7" xfId="4" applyFill="1" applyBorder="1" applyAlignment="1" applyProtection="1">
      <alignment vertical="center" wrapText="1"/>
      <protection locked="0"/>
    </xf>
    <xf numFmtId="0" fontId="43" fillId="11" borderId="39" xfId="0" applyFont="1" applyFill="1" applyBorder="1" applyAlignment="1" applyProtection="1">
      <alignment horizontal="center" vertical="center"/>
    </xf>
    <xf numFmtId="0" fontId="43" fillId="11" borderId="10" xfId="0" applyFont="1" applyFill="1" applyBorder="1" applyAlignment="1" applyProtection="1">
      <alignment horizontal="center" vertical="center" wrapText="1"/>
    </xf>
    <xf numFmtId="0" fontId="40" fillId="8" borderId="33" xfId="4" applyBorder="1" applyAlignment="1" applyProtection="1">
      <protection locked="0"/>
    </xf>
    <xf numFmtId="10" fontId="40" fillId="8" borderId="38" xfId="4" applyNumberFormat="1" applyBorder="1" applyAlignment="1" applyProtection="1">
      <alignment horizontal="center" vertical="center"/>
      <protection locked="0"/>
    </xf>
    <xf numFmtId="0" fontId="40" fillId="12" borderId="33" xfId="4" applyFill="1" applyBorder="1" applyAlignment="1" applyProtection="1">
      <protection locked="0"/>
    </xf>
    <xf numFmtId="10" fontId="40" fillId="12" borderId="38" xfId="4" applyNumberFormat="1" applyFill="1" applyBorder="1" applyAlignment="1" applyProtection="1">
      <alignment horizontal="center" vertical="center"/>
      <protection locked="0"/>
    </xf>
    <xf numFmtId="0" fontId="43" fillId="11" borderId="28" xfId="0" applyFont="1" applyFill="1" applyBorder="1" applyAlignment="1" applyProtection="1">
      <alignment horizontal="center" vertical="center"/>
    </xf>
    <xf numFmtId="0" fontId="43" fillId="11" borderId="11" xfId="0" applyFont="1" applyFill="1" applyBorder="1" applyAlignment="1" applyProtection="1">
      <alignment horizontal="center" wrapText="1"/>
    </xf>
    <xf numFmtId="0" fontId="43" fillId="11" borderId="7" xfId="0" applyFont="1" applyFill="1" applyBorder="1" applyAlignment="1" applyProtection="1">
      <alignment horizontal="center" wrapText="1"/>
    </xf>
    <xf numFmtId="0" fontId="43" fillId="11" borderId="51" xfId="0" applyFont="1" applyFill="1" applyBorder="1" applyAlignment="1" applyProtection="1">
      <alignment horizontal="center" wrapText="1"/>
    </xf>
    <xf numFmtId="0" fontId="48" fillId="8" borderId="11" xfId="4" applyFont="1" applyBorder="1" applyAlignment="1" applyProtection="1">
      <alignment horizontal="center" vertical="center" wrapText="1"/>
      <protection locked="0"/>
    </xf>
    <xf numFmtId="0" fontId="48" fillId="12" borderId="11" xfId="4" applyFont="1" applyFill="1" applyBorder="1" applyAlignment="1" applyProtection="1">
      <alignment horizontal="center" vertical="center" wrapText="1"/>
      <protection locked="0"/>
    </xf>
    <xf numFmtId="0" fontId="40" fillId="8" borderId="28" xfId="4" applyBorder="1" applyAlignment="1" applyProtection="1">
      <alignment vertical="center"/>
      <protection locked="0"/>
    </xf>
    <xf numFmtId="0" fontId="40" fillId="8" borderId="0" xfId="4" applyProtection="1"/>
    <xf numFmtId="0" fontId="38" fillId="6" borderId="0" xfId="2" applyProtection="1"/>
    <xf numFmtId="0" fontId="39" fillId="7" borderId="0" xfId="3" applyProtection="1"/>
    <xf numFmtId="0" fontId="0" fillId="0" borderId="0" xfId="0" applyAlignment="1" applyProtection="1">
      <alignment wrapText="1"/>
    </xf>
    <xf numFmtId="0" fontId="26" fillId="3" borderId="18" xfId="0" applyFont="1" applyFill="1" applyBorder="1" applyAlignment="1">
      <alignment vertical="top" wrapText="1"/>
    </xf>
    <xf numFmtId="0" fontId="26" fillId="3" borderId="19" xfId="0" applyFont="1" applyFill="1" applyBorder="1" applyAlignment="1">
      <alignment vertical="top" wrapText="1"/>
    </xf>
    <xf numFmtId="0" fontId="24" fillId="3" borderId="23" xfId="1" applyFill="1" applyBorder="1" applyAlignment="1" applyProtection="1">
      <alignment vertical="top" wrapText="1"/>
    </xf>
    <xf numFmtId="0" fontId="24" fillId="3" borderId="24" xfId="1" applyFill="1" applyBorder="1" applyAlignment="1" applyProtection="1">
      <alignment vertical="top" wrapText="1"/>
    </xf>
    <xf numFmtId="0" fontId="43" fillId="11" borderId="28" xfId="0" applyFont="1" applyFill="1" applyBorder="1" applyAlignment="1" applyProtection="1">
      <alignment horizontal="center" vertical="center" wrapText="1"/>
    </xf>
    <xf numFmtId="0" fontId="40" fillId="12" borderId="48" xfId="4" applyFill="1" applyBorder="1" applyAlignment="1" applyProtection="1">
      <alignment horizontal="center" vertical="center"/>
      <protection locked="0"/>
    </xf>
    <xf numFmtId="0" fontId="0" fillId="10" borderId="1" xfId="0" applyFill="1" applyBorder="1" applyProtection="1"/>
    <xf numFmtId="0" fontId="40" fillId="12" borderId="51" xfId="4" applyFill="1" applyBorder="1" applyAlignment="1" applyProtection="1">
      <alignment vertical="center"/>
      <protection locked="0"/>
    </xf>
    <xf numFmtId="0" fontId="0" fillId="0" borderId="0" xfId="0" applyAlignment="1">
      <alignment vertical="center" wrapText="1"/>
    </xf>
    <xf numFmtId="1" fontId="1" fillId="2" borderId="1" xfId="0" applyNumberFormat="1" applyFont="1" applyFill="1" applyBorder="1" applyAlignment="1" applyProtection="1">
      <alignment horizontal="left" wrapText="1"/>
      <protection locked="0"/>
    </xf>
    <xf numFmtId="15" fontId="14" fillId="2" borderId="3" xfId="0" applyNumberFormat="1" applyFont="1" applyFill="1" applyBorder="1" applyAlignment="1" applyProtection="1">
      <alignment horizontal="left"/>
    </xf>
    <xf numFmtId="0" fontId="51" fillId="2" borderId="3" xfId="1" applyFont="1" applyFill="1" applyBorder="1" applyAlignment="1" applyProtection="1">
      <alignment wrapText="1"/>
      <protection locked="0"/>
    </xf>
    <xf numFmtId="0" fontId="24" fillId="2" borderId="3" xfId="1" applyFill="1" applyBorder="1" applyAlignment="1" applyProtection="1">
      <protection locked="0"/>
    </xf>
    <xf numFmtId="165" fontId="14" fillId="2" borderId="4"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vertical="center" wrapText="1"/>
      <protection locked="0"/>
    </xf>
    <xf numFmtId="17" fontId="14" fillId="2" borderId="3" xfId="0" applyNumberFormat="1" applyFont="1" applyFill="1" applyBorder="1" applyAlignment="1" applyProtection="1">
      <alignment horizontal="left"/>
    </xf>
    <xf numFmtId="17" fontId="14" fillId="2" borderId="4" xfId="0" applyNumberFormat="1" applyFont="1" applyFill="1" applyBorder="1" applyAlignment="1" applyProtection="1">
      <alignment horizontal="left"/>
    </xf>
    <xf numFmtId="0" fontId="14" fillId="2" borderId="13" xfId="0" applyFont="1" applyFill="1" applyBorder="1" applyAlignment="1" applyProtection="1">
      <alignment horizontal="left" vertical="top" wrapText="1"/>
    </xf>
    <xf numFmtId="0" fontId="14" fillId="2" borderId="55" xfId="0" applyFont="1" applyFill="1" applyBorder="1" applyAlignment="1" applyProtection="1">
      <alignment horizontal="left" vertical="top" wrapText="1"/>
    </xf>
    <xf numFmtId="17" fontId="14" fillId="2" borderId="27" xfId="0" applyNumberFormat="1" applyFont="1" applyFill="1" applyBorder="1" applyAlignment="1" applyProtection="1">
      <alignment horizontal="left" vertical="top" wrapText="1"/>
    </xf>
    <xf numFmtId="0" fontId="14" fillId="2" borderId="11" xfId="0" applyFont="1" applyFill="1" applyBorder="1" applyAlignment="1" applyProtection="1">
      <alignment horizontal="left" vertical="top" wrapText="1"/>
    </xf>
    <xf numFmtId="0" fontId="21" fillId="3" borderId="0" xfId="0" applyFont="1" applyFill="1" applyBorder="1" applyAlignment="1" applyProtection="1">
      <alignment horizontal="left" vertical="center" wrapText="1"/>
    </xf>
    <xf numFmtId="9" fontId="1" fillId="2" borderId="11" xfId="0" applyNumberFormat="1" applyFont="1" applyFill="1" applyBorder="1" applyAlignment="1" applyProtection="1">
      <alignment horizontal="center" vertical="center" wrapText="1"/>
    </xf>
    <xf numFmtId="0" fontId="1" fillId="0" borderId="1" xfId="0" applyFont="1" applyFill="1" applyBorder="1" applyAlignment="1" applyProtection="1">
      <alignment horizontal="left" vertical="top" wrapText="1"/>
      <protection locked="0"/>
    </xf>
    <xf numFmtId="1" fontId="1" fillId="0" borderId="2" xfId="0" applyNumberFormat="1" applyFont="1" applyFill="1" applyBorder="1" applyAlignment="1" applyProtection="1">
      <alignment horizontal="left"/>
      <protection locked="0"/>
    </xf>
    <xf numFmtId="43" fontId="1" fillId="2" borderId="16" xfId="0" applyNumberFormat="1" applyFont="1" applyFill="1" applyBorder="1" applyAlignment="1" applyProtection="1">
      <alignment vertical="top" wrapText="1"/>
    </xf>
    <xf numFmtId="0" fontId="15" fillId="2" borderId="30" xfId="0" applyFont="1" applyFill="1" applyBorder="1" applyAlignment="1" applyProtection="1">
      <alignment horizontal="center" vertical="top" wrapText="1"/>
    </xf>
    <xf numFmtId="0" fontId="14" fillId="2" borderId="5" xfId="0" applyFont="1" applyFill="1" applyBorder="1" applyAlignment="1" applyProtection="1">
      <alignment horizontal="left" vertical="top" wrapText="1"/>
    </xf>
    <xf numFmtId="0" fontId="14" fillId="2" borderId="43" xfId="0" applyFont="1" applyFill="1" applyBorder="1" applyAlignment="1" applyProtection="1">
      <alignment horizontal="left" vertical="top" wrapText="1"/>
    </xf>
    <xf numFmtId="0" fontId="8" fillId="0" borderId="0" xfId="0" applyFont="1" applyFill="1" applyBorder="1" applyAlignment="1" applyProtection="1">
      <alignment horizontal="center" vertical="top" wrapText="1"/>
    </xf>
    <xf numFmtId="0" fontId="52" fillId="0" borderId="0" xfId="0" applyFont="1"/>
    <xf numFmtId="9" fontId="25" fillId="0" borderId="0" xfId="0" applyNumberFormat="1" applyFont="1"/>
    <xf numFmtId="164" fontId="2" fillId="0" borderId="0" xfId="0" applyNumberFormat="1" applyFont="1" applyFill="1" applyBorder="1" applyAlignment="1" applyProtection="1">
      <alignment vertical="top" wrapText="1"/>
    </xf>
    <xf numFmtId="164" fontId="53" fillId="0" borderId="0" xfId="0" applyNumberFormat="1" applyFont="1" applyFill="1" applyBorder="1" applyAlignment="1" applyProtection="1">
      <alignment vertical="top" wrapText="1"/>
    </xf>
    <xf numFmtId="43" fontId="2" fillId="0" borderId="0" xfId="0" applyNumberFormat="1" applyFont="1" applyFill="1" applyBorder="1" applyAlignment="1" applyProtection="1">
      <alignment vertical="top" wrapText="1"/>
    </xf>
    <xf numFmtId="164" fontId="25" fillId="0" borderId="0" xfId="0" applyNumberFormat="1" applyFont="1" applyFill="1"/>
    <xf numFmtId="0" fontId="14" fillId="0" borderId="11" xfId="0" applyFont="1" applyFill="1" applyBorder="1" applyAlignment="1" applyProtection="1">
      <alignment horizontal="left" vertical="top" wrapText="1"/>
    </xf>
    <xf numFmtId="0" fontId="14" fillId="0" borderId="3" xfId="0" applyFont="1" applyFill="1" applyBorder="1" applyAlignment="1" applyProtection="1">
      <alignment horizontal="left" vertical="top" wrapText="1"/>
    </xf>
    <xf numFmtId="0" fontId="14" fillId="0" borderId="6" xfId="0" applyFont="1" applyFill="1" applyBorder="1" applyAlignment="1" applyProtection="1">
      <alignment horizontal="left" vertical="top" wrapText="1"/>
    </xf>
    <xf numFmtId="0" fontId="2" fillId="3" borderId="0" xfId="0" applyFont="1" applyFill="1" applyBorder="1" applyAlignment="1" applyProtection="1">
      <alignment horizontal="center" vertical="center" wrapText="1"/>
    </xf>
    <xf numFmtId="0" fontId="31" fillId="0" borderId="1" xfId="0" applyFont="1" applyFill="1" applyBorder="1" applyAlignment="1">
      <alignment vertical="center" wrapText="1"/>
    </xf>
    <xf numFmtId="3" fontId="40" fillId="8" borderId="11" xfId="4" applyNumberFormat="1" applyFont="1" applyBorder="1" applyAlignment="1" applyProtection="1">
      <alignment horizontal="center" vertical="center"/>
      <protection locked="0"/>
    </xf>
    <xf numFmtId="3" fontId="45" fillId="8" borderId="7" xfId="4" applyNumberFormat="1" applyFont="1" applyBorder="1" applyAlignment="1" applyProtection="1">
      <alignment horizontal="center" vertical="center"/>
      <protection locked="0"/>
    </xf>
    <xf numFmtId="9" fontId="45" fillId="8" borderId="7" xfId="4" applyNumberFormat="1" applyFont="1" applyBorder="1" applyAlignment="1" applyProtection="1">
      <alignment horizontal="center" vertical="center"/>
      <protection locked="0"/>
    </xf>
    <xf numFmtId="0" fontId="0" fillId="0" borderId="11" xfId="0" applyBorder="1" applyProtection="1"/>
    <xf numFmtId="0" fontId="40" fillId="12" borderId="51" xfId="4" applyFill="1" applyBorder="1" applyAlignment="1" applyProtection="1">
      <alignment horizontal="center" vertical="center"/>
      <protection locked="0"/>
    </xf>
    <xf numFmtId="9" fontId="40" fillId="12" borderId="11" xfId="4" applyNumberFormat="1" applyFill="1" applyBorder="1" applyAlignment="1" applyProtection="1">
      <alignment horizontal="center" vertical="center"/>
      <protection locked="0"/>
    </xf>
    <xf numFmtId="9" fontId="40" fillId="8" borderId="11" xfId="4" applyNumberFormat="1" applyBorder="1" applyAlignment="1" applyProtection="1">
      <alignment horizontal="center" vertical="center"/>
      <protection locked="0"/>
    </xf>
    <xf numFmtId="0" fontId="14" fillId="2" borderId="11" xfId="0" applyFont="1" applyFill="1" applyBorder="1" applyAlignment="1" applyProtection="1">
      <alignment horizontal="left" vertical="center" wrapText="1"/>
    </xf>
    <xf numFmtId="0" fontId="14" fillId="2" borderId="28" xfId="0" applyFont="1" applyFill="1" applyBorder="1" applyAlignment="1" applyProtection="1">
      <alignment horizontal="left" vertical="center" wrapText="1"/>
    </xf>
    <xf numFmtId="0" fontId="14" fillId="2" borderId="17" xfId="0" applyFont="1" applyFill="1" applyBorder="1" applyAlignment="1" applyProtection="1">
      <alignment horizontal="left" vertical="center" wrapText="1"/>
    </xf>
    <xf numFmtId="0" fontId="14" fillId="3" borderId="0" xfId="0" applyFont="1" applyFill="1" applyBorder="1" applyAlignment="1" applyProtection="1">
      <alignment horizontal="left" vertical="center" wrapText="1"/>
    </xf>
    <xf numFmtId="0" fontId="14" fillId="0" borderId="29" xfId="0" applyFont="1" applyFill="1" applyBorder="1" applyAlignment="1">
      <alignment vertical="top" wrapText="1"/>
    </xf>
    <xf numFmtId="0" fontId="15" fillId="2" borderId="8" xfId="0" applyFont="1" applyFill="1" applyBorder="1" applyAlignment="1" applyProtection="1">
      <alignment horizontal="left" vertical="top" wrapText="1"/>
    </xf>
    <xf numFmtId="0" fontId="15" fillId="2" borderId="10" xfId="0" applyFont="1" applyFill="1" applyBorder="1" applyAlignment="1" applyProtection="1">
      <alignment horizontal="left" vertical="top" wrapText="1"/>
    </xf>
    <xf numFmtId="0" fontId="15" fillId="2" borderId="1" xfId="0" applyFont="1" applyFill="1" applyBorder="1" applyAlignment="1" applyProtection="1">
      <alignment vertical="top" wrapText="1"/>
    </xf>
    <xf numFmtId="0" fontId="14" fillId="2" borderId="21" xfId="0" applyFont="1" applyFill="1" applyBorder="1" applyAlignment="1">
      <alignment vertical="top" wrapText="1"/>
    </xf>
    <xf numFmtId="0" fontId="33" fillId="2" borderId="29" xfId="0" applyFont="1" applyFill="1" applyBorder="1" applyAlignment="1">
      <alignment horizontal="center" vertical="top" wrapText="1"/>
    </xf>
    <xf numFmtId="0" fontId="31" fillId="2" borderId="24" xfId="0" applyFont="1" applyFill="1" applyBorder="1" applyAlignment="1">
      <alignment vertical="top" wrapText="1"/>
    </xf>
    <xf numFmtId="0" fontId="1" fillId="2" borderId="15" xfId="0" applyFont="1" applyFill="1" applyBorder="1" applyAlignment="1" applyProtection="1">
      <alignment horizontal="left"/>
      <protection locked="0"/>
    </xf>
    <xf numFmtId="0" fontId="1" fillId="2" borderId="29" xfId="0" applyFont="1" applyFill="1" applyBorder="1" applyAlignment="1" applyProtection="1">
      <alignment horizontal="left"/>
      <protection locked="0"/>
    </xf>
    <xf numFmtId="0" fontId="2" fillId="3" borderId="17" xfId="0" applyFont="1" applyFill="1" applyBorder="1" applyAlignment="1" applyProtection="1">
      <alignment wrapText="1"/>
    </xf>
    <xf numFmtId="0" fontId="2" fillId="2" borderId="14" xfId="0" applyFont="1" applyFill="1" applyBorder="1" applyAlignment="1" applyProtection="1">
      <alignment horizontal="center" vertical="center" wrapText="1"/>
    </xf>
    <xf numFmtId="0" fontId="34" fillId="2" borderId="1" xfId="0" applyFont="1" applyFill="1" applyBorder="1" applyAlignment="1">
      <alignment horizontal="center" vertical="center" wrapText="1"/>
    </xf>
    <xf numFmtId="166" fontId="1" fillId="2" borderId="27" xfId="0" applyNumberFormat="1" applyFont="1" applyFill="1" applyBorder="1" applyAlignment="1" applyProtection="1">
      <alignment vertical="top" wrapText="1"/>
    </xf>
    <xf numFmtId="166" fontId="1" fillId="2" borderId="28" xfId="0" applyNumberFormat="1" applyFont="1" applyFill="1" applyBorder="1" applyAlignment="1" applyProtection="1">
      <alignment vertical="top" wrapText="1"/>
    </xf>
    <xf numFmtId="166" fontId="1" fillId="2" borderId="33" xfId="0" applyNumberFormat="1" applyFont="1" applyFill="1" applyBorder="1" applyAlignment="1" applyProtection="1">
      <alignment vertical="top" wrapText="1"/>
    </xf>
    <xf numFmtId="166" fontId="1" fillId="2" borderId="34" xfId="0" applyNumberFormat="1" applyFont="1" applyFill="1" applyBorder="1" applyAlignment="1" applyProtection="1">
      <alignment vertical="top" wrapText="1"/>
    </xf>
    <xf numFmtId="166" fontId="25" fillId="0" borderId="0" xfId="0" applyNumberFormat="1" applyFont="1"/>
    <xf numFmtId="0" fontId="1" fillId="0" borderId="2" xfId="0" applyFont="1" applyFill="1" applyBorder="1" applyAlignment="1" applyProtection="1">
      <alignment vertical="top" wrapText="1"/>
    </xf>
    <xf numFmtId="0" fontId="1" fillId="0" borderId="3" xfId="0" applyFont="1" applyFill="1" applyBorder="1" applyAlignment="1" applyProtection="1">
      <alignment vertical="top" wrapText="1"/>
    </xf>
    <xf numFmtId="0" fontId="1" fillId="0" borderId="31" xfId="0" applyFont="1" applyFill="1" applyBorder="1" applyAlignment="1" applyProtection="1">
      <alignment vertical="top" wrapText="1"/>
    </xf>
    <xf numFmtId="0" fontId="1" fillId="0" borderId="1" xfId="0" applyFont="1" applyFill="1" applyBorder="1" applyAlignment="1" applyProtection="1">
      <alignment vertical="top" wrapText="1"/>
    </xf>
    <xf numFmtId="0" fontId="2" fillId="3" borderId="0" xfId="0" applyFont="1" applyFill="1" applyBorder="1" applyAlignment="1" applyProtection="1">
      <alignment horizontal="right" wrapText="1"/>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11" fillId="2" borderId="0" xfId="0" applyFont="1" applyFill="1" applyBorder="1" applyAlignment="1" applyProtection="1">
      <alignment horizontal="left" vertical="center" wrapText="1"/>
    </xf>
    <xf numFmtId="0" fontId="11" fillId="3" borderId="0" xfId="0" applyFont="1" applyFill="1" applyBorder="1" applyAlignment="1" applyProtection="1">
      <alignment horizontal="center" wrapText="1"/>
    </xf>
    <xf numFmtId="0" fontId="25" fillId="3" borderId="17" xfId="0" applyFont="1" applyFill="1" applyBorder="1" applyAlignment="1">
      <alignment wrapText="1"/>
    </xf>
    <xf numFmtId="0" fontId="25" fillId="3" borderId="18" xfId="0" applyFont="1" applyFill="1" applyBorder="1" applyAlignment="1">
      <alignment wrapText="1"/>
    </xf>
    <xf numFmtId="0" fontId="25" fillId="3" borderId="19" xfId="0" applyFont="1" applyFill="1" applyBorder="1" applyAlignment="1">
      <alignment wrapText="1"/>
    </xf>
    <xf numFmtId="0" fontId="25" fillId="3" borderId="20" xfId="0" applyFont="1" applyFill="1" applyBorder="1" applyAlignment="1">
      <alignment wrapText="1"/>
    </xf>
    <xf numFmtId="0" fontId="14" fillId="0" borderId="1" xfId="0" applyFont="1" applyFill="1" applyBorder="1" applyAlignment="1" applyProtection="1">
      <alignment wrapText="1"/>
    </xf>
    <xf numFmtId="0" fontId="14" fillId="3" borderId="0" xfId="0" applyFont="1" applyFill="1" applyBorder="1" applyAlignment="1" applyProtection="1">
      <alignment wrapText="1"/>
    </xf>
    <xf numFmtId="164" fontId="25" fillId="0" borderId="0" xfId="0" applyNumberFormat="1" applyFont="1" applyAlignment="1">
      <alignment wrapText="1"/>
    </xf>
    <xf numFmtId="0" fontId="25" fillId="3" borderId="18" xfId="0" applyFont="1" applyFill="1" applyBorder="1" applyAlignment="1"/>
    <xf numFmtId="0" fontId="25" fillId="3" borderId="0" xfId="0" applyFont="1" applyFill="1" applyBorder="1" applyAlignment="1"/>
    <xf numFmtId="0" fontId="25" fillId="3" borderId="0" xfId="0" applyFont="1" applyFill="1" applyAlignment="1">
      <alignment horizontal="left" vertical="center"/>
    </xf>
    <xf numFmtId="0" fontId="14" fillId="3" borderId="23" xfId="0" applyFont="1" applyFill="1" applyBorder="1" applyAlignment="1"/>
    <xf numFmtId="0" fontId="25" fillId="3" borderId="23" xfId="0" applyFont="1" applyFill="1" applyBorder="1" applyAlignment="1"/>
    <xf numFmtId="0" fontId="14" fillId="0" borderId="0" xfId="0" applyFont="1" applyAlignment="1"/>
    <xf numFmtId="0" fontId="35" fillId="0" borderId="0" xfId="0" applyFont="1" applyFill="1" applyBorder="1" applyAlignment="1" applyProtection="1">
      <alignment horizontal="left" vertical="top" wrapText="1"/>
    </xf>
    <xf numFmtId="0" fontId="25" fillId="0" borderId="21" xfId="0" applyFont="1" applyBorder="1"/>
    <xf numFmtId="0" fontId="58" fillId="0" borderId="0" xfId="0" applyFont="1" applyBorder="1" applyAlignment="1">
      <alignment vertical="center" wrapText="1"/>
    </xf>
    <xf numFmtId="0" fontId="58" fillId="0" borderId="0" xfId="0" applyFont="1" applyBorder="1" applyAlignment="1">
      <alignment horizontal="left" vertical="center" wrapText="1"/>
    </xf>
    <xf numFmtId="0" fontId="58" fillId="0" borderId="0" xfId="0" applyFont="1"/>
    <xf numFmtId="0" fontId="59" fillId="0" borderId="0" xfId="0" applyFont="1" applyBorder="1" applyAlignment="1">
      <alignment vertical="center" wrapText="1"/>
    </xf>
    <xf numFmtId="0" fontId="59" fillId="0" borderId="0" xfId="0" applyFont="1" applyBorder="1" applyAlignment="1">
      <alignment horizontal="left" vertical="center" wrapText="1"/>
    </xf>
    <xf numFmtId="0" fontId="2" fillId="3" borderId="22" xfId="0" applyFont="1" applyFill="1" applyBorder="1" applyAlignment="1" applyProtection="1">
      <alignment vertical="center" wrapText="1"/>
    </xf>
    <xf numFmtId="0" fontId="2" fillId="2" borderId="18" xfId="0" applyFont="1" applyFill="1" applyBorder="1" applyAlignment="1" applyProtection="1">
      <alignment horizontal="center" vertical="center" wrapText="1"/>
    </xf>
    <xf numFmtId="1" fontId="1" fillId="2" borderId="1" xfId="0" applyNumberFormat="1" applyFont="1" applyFill="1" applyBorder="1" applyAlignment="1" applyProtection="1">
      <alignment horizontal="center" vertical="center" wrapText="1"/>
    </xf>
    <xf numFmtId="0" fontId="14" fillId="2" borderId="1" xfId="0" applyFont="1" applyFill="1" applyBorder="1" applyAlignment="1" applyProtection="1">
      <alignment horizontal="left" vertical="center" wrapText="1"/>
    </xf>
    <xf numFmtId="0" fontId="1" fillId="2" borderId="14" xfId="0" applyFont="1" applyFill="1" applyBorder="1" applyAlignment="1" applyProtection="1">
      <alignment horizontal="left" vertical="center" wrapText="1"/>
    </xf>
    <xf numFmtId="0" fontId="1" fillId="2" borderId="1" xfId="0" applyFont="1" applyFill="1" applyBorder="1" applyAlignment="1" applyProtection="1">
      <alignment horizontal="left" vertical="center" wrapText="1"/>
    </xf>
    <xf numFmtId="0" fontId="14" fillId="2" borderId="1" xfId="0" applyFont="1" applyFill="1" applyBorder="1" applyAlignment="1" applyProtection="1">
      <alignment horizontal="left" vertical="top" wrapText="1"/>
    </xf>
    <xf numFmtId="0" fontId="1" fillId="2" borderId="26" xfId="0" applyFont="1" applyFill="1" applyBorder="1" applyAlignment="1" applyProtection="1">
      <alignment horizontal="left" vertical="center" wrapText="1"/>
    </xf>
    <xf numFmtId="0" fontId="2" fillId="3" borderId="20" xfId="0" applyFont="1" applyFill="1" applyBorder="1" applyAlignment="1" applyProtection="1">
      <alignment wrapText="1"/>
    </xf>
    <xf numFmtId="0" fontId="2" fillId="3" borderId="20" xfId="0" applyFont="1" applyFill="1" applyBorder="1" applyAlignment="1" applyProtection="1">
      <alignment vertical="center" wrapText="1"/>
    </xf>
    <xf numFmtId="0" fontId="2" fillId="3" borderId="14" xfId="0" applyFont="1" applyFill="1" applyBorder="1" applyAlignment="1" applyProtection="1">
      <alignment wrapText="1"/>
    </xf>
    <xf numFmtId="0" fontId="2" fillId="3" borderId="26" xfId="0" applyFont="1" applyFill="1" applyBorder="1" applyAlignment="1" applyProtection="1">
      <alignment vertical="center" wrapText="1"/>
    </xf>
    <xf numFmtId="0" fontId="25" fillId="0" borderId="1" xfId="0" applyFont="1" applyBorder="1" applyAlignment="1">
      <alignment vertical="center" wrapText="1"/>
    </xf>
    <xf numFmtId="0" fontId="25" fillId="0" borderId="24" xfId="0" applyFont="1" applyBorder="1" applyAlignment="1">
      <alignment horizontal="left" vertical="center" wrapText="1"/>
    </xf>
    <xf numFmtId="0" fontId="25" fillId="0" borderId="1" xfId="0" applyFont="1" applyBorder="1" applyAlignment="1">
      <alignment horizontal="left" vertical="center" wrapText="1"/>
    </xf>
    <xf numFmtId="1" fontId="24" fillId="2" borderId="2" xfId="1" applyNumberFormat="1" applyFill="1" applyBorder="1" applyAlignment="1" applyProtection="1">
      <alignment horizontal="left" vertical="top"/>
      <protection locked="0"/>
    </xf>
    <xf numFmtId="17" fontId="55" fillId="2" borderId="3" xfId="0" applyNumberFormat="1" applyFont="1" applyFill="1" applyBorder="1" applyAlignment="1" applyProtection="1">
      <alignment horizontal="left" vertical="top" wrapText="1"/>
    </xf>
    <xf numFmtId="0" fontId="4"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10" fillId="3" borderId="0" xfId="0" applyFont="1" applyFill="1" applyBorder="1" applyAlignment="1" applyProtection="1">
      <alignment horizontal="center"/>
    </xf>
    <xf numFmtId="0" fontId="10" fillId="3" borderId="0" xfId="0" applyFont="1" applyFill="1" applyBorder="1" applyAlignment="1" applyProtection="1">
      <alignment horizontal="center" wrapText="1"/>
    </xf>
    <xf numFmtId="0" fontId="4" fillId="3"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4" fillId="3" borderId="0" xfId="0" applyFont="1" applyFill="1" applyBorder="1" applyAlignment="1" applyProtection="1">
      <alignment horizontal="center" vertical="center" wrapText="1"/>
    </xf>
    <xf numFmtId="166" fontId="1" fillId="2" borderId="37" xfId="0" applyNumberFormat="1" applyFont="1" applyFill="1" applyBorder="1" applyAlignment="1" applyProtection="1">
      <alignment horizontal="right" vertical="top" wrapText="1"/>
    </xf>
    <xf numFmtId="166" fontId="1" fillId="2" borderId="37" xfId="0" applyNumberFormat="1" applyFont="1" applyFill="1" applyBorder="1" applyAlignment="1" applyProtection="1">
      <alignment horizontal="right" vertical="center" wrapText="1"/>
    </xf>
    <xf numFmtId="0" fontId="2" fillId="3" borderId="0" xfId="0" applyFont="1" applyFill="1" applyBorder="1" applyAlignment="1" applyProtection="1">
      <alignment horizontal="left" vertical="center" wrapText="1"/>
    </xf>
    <xf numFmtId="0" fontId="1" fillId="2" borderId="15" xfId="0" applyFont="1" applyFill="1" applyBorder="1" applyAlignment="1" applyProtection="1">
      <protection locked="0"/>
    </xf>
    <xf numFmtId="0" fontId="62" fillId="0" borderId="11" xfId="0" applyFont="1" applyBorder="1" applyAlignment="1">
      <alignment horizontal="left" vertical="top" wrapText="1"/>
    </xf>
    <xf numFmtId="0" fontId="62" fillId="0" borderId="11" xfId="0" applyFont="1" applyBorder="1" applyAlignment="1">
      <alignment wrapText="1"/>
    </xf>
    <xf numFmtId="0" fontId="62" fillId="0" borderId="0" xfId="0" applyFont="1" applyAlignment="1">
      <alignment wrapText="1"/>
    </xf>
    <xf numFmtId="0" fontId="14" fillId="0" borderId="0" xfId="0" applyFont="1" applyAlignment="1">
      <alignment horizontal="left" vertical="center" wrapText="1"/>
    </xf>
    <xf numFmtId="0" fontId="31" fillId="0" borderId="11" xfId="0" applyFont="1" applyBorder="1" applyAlignment="1">
      <alignment horizontal="left" vertical="center" wrapText="1"/>
    </xf>
    <xf numFmtId="0" fontId="15" fillId="13" borderId="11" xfId="0" applyFont="1" applyFill="1" applyBorder="1" applyAlignment="1" applyProtection="1">
      <alignment horizontal="left" vertical="top" wrapText="1"/>
    </xf>
    <xf numFmtId="0" fontId="14" fillId="13" borderId="11" xfId="0" applyFont="1" applyFill="1" applyBorder="1" applyAlignment="1" applyProtection="1">
      <alignment horizontal="left" vertical="top" wrapText="1"/>
    </xf>
    <xf numFmtId="4" fontId="15" fillId="13" borderId="11" xfId="0" applyNumberFormat="1" applyFont="1" applyFill="1" applyBorder="1" applyAlignment="1" applyProtection="1">
      <alignment horizontal="right" vertical="top" wrapText="1"/>
    </xf>
    <xf numFmtId="167" fontId="15" fillId="2" borderId="42" xfId="0" applyNumberFormat="1" applyFont="1" applyFill="1" applyBorder="1" applyAlignment="1" applyProtection="1">
      <alignment horizontal="right" vertical="top" wrapText="1"/>
    </xf>
    <xf numFmtId="0" fontId="14" fillId="2" borderId="29" xfId="0" applyFont="1" applyFill="1" applyBorder="1" applyAlignment="1">
      <alignment wrapText="1"/>
    </xf>
    <xf numFmtId="0" fontId="2" fillId="3" borderId="11" xfId="0" applyFont="1" applyFill="1" applyBorder="1" applyAlignment="1" applyProtection="1">
      <alignment horizontal="center" vertical="center" wrapText="1"/>
    </xf>
    <xf numFmtId="0" fontId="2" fillId="3" borderId="0" xfId="0" applyFont="1" applyFill="1" applyBorder="1" applyAlignment="1" applyProtection="1">
      <alignment horizontal="left"/>
    </xf>
    <xf numFmtId="1" fontId="25" fillId="0" borderId="0" xfId="0" applyNumberFormat="1" applyFont="1"/>
    <xf numFmtId="9" fontId="25" fillId="0" borderId="0" xfId="0" applyNumberFormat="1" applyFont="1" applyAlignment="1"/>
    <xf numFmtId="0" fontId="1" fillId="2" borderId="60" xfId="0" applyFont="1" applyFill="1" applyBorder="1" applyAlignment="1" applyProtection="1">
      <alignment horizontal="left"/>
      <protection locked="0"/>
    </xf>
    <xf numFmtId="0" fontId="1" fillId="2" borderId="50" xfId="0" applyFont="1" applyFill="1" applyBorder="1" applyAlignment="1" applyProtection="1">
      <alignment horizontal="right" vertical="center"/>
    </xf>
    <xf numFmtId="0" fontId="1" fillId="2" borderId="34" xfId="0" applyFont="1" applyFill="1" applyBorder="1" applyAlignment="1" applyProtection="1">
      <alignment horizontal="left"/>
      <protection locked="0"/>
    </xf>
    <xf numFmtId="0" fontId="1" fillId="2" borderId="57" xfId="0" applyFont="1" applyFill="1" applyBorder="1" applyAlignment="1" applyProtection="1">
      <alignment horizontal="left"/>
      <protection locked="0"/>
    </xf>
    <xf numFmtId="0" fontId="1" fillId="2" borderId="39" xfId="0" applyFont="1" applyFill="1" applyBorder="1" applyAlignment="1" applyProtection="1">
      <alignment horizontal="left"/>
      <protection locked="0"/>
    </xf>
    <xf numFmtId="0" fontId="1" fillId="2" borderId="56" xfId="0" applyFont="1" applyFill="1" applyBorder="1" applyAlignment="1" applyProtection="1">
      <alignment horizontal="right" vertical="center"/>
    </xf>
    <xf numFmtId="166" fontId="40" fillId="12" borderId="11" xfId="4" applyNumberFormat="1" applyFont="1" applyFill="1" applyBorder="1" applyAlignment="1" applyProtection="1">
      <alignment horizontal="center" vertical="center"/>
      <protection locked="0"/>
    </xf>
    <xf numFmtId="166" fontId="45" fillId="12" borderId="11" xfId="4" applyNumberFormat="1" applyFont="1" applyFill="1" applyBorder="1" applyAlignment="1" applyProtection="1">
      <alignment horizontal="center" vertical="center"/>
      <protection locked="0"/>
    </xf>
    <xf numFmtId="166" fontId="45" fillId="12" borderId="7" xfId="4" applyNumberFormat="1" applyFont="1" applyFill="1" applyBorder="1" applyAlignment="1" applyProtection="1">
      <alignment horizontal="center" vertical="center"/>
      <protection locked="0"/>
    </xf>
    <xf numFmtId="164" fontId="1" fillId="2" borderId="37" xfId="0" applyNumberFormat="1" applyFont="1" applyFill="1" applyBorder="1" applyAlignment="1" applyProtection="1">
      <alignment horizontal="right" vertical="top" wrapText="1"/>
    </xf>
    <xf numFmtId="166" fontId="14" fillId="2" borderId="37" xfId="0" applyNumberFormat="1" applyFont="1" applyFill="1" applyBorder="1" applyAlignment="1" applyProtection="1">
      <alignment horizontal="right" vertical="center" wrapText="1"/>
    </xf>
    <xf numFmtId="43" fontId="14" fillId="2" borderId="9" xfId="0" applyNumberFormat="1" applyFont="1" applyFill="1" applyBorder="1" applyAlignment="1" applyProtection="1">
      <alignment horizontal="right" vertical="top" wrapText="1"/>
    </xf>
    <xf numFmtId="43" fontId="14" fillId="2" borderId="7" xfId="0" applyNumberFormat="1" applyFont="1" applyFill="1" applyBorder="1" applyAlignment="1" applyProtection="1">
      <alignment horizontal="right" vertical="top" wrapText="1"/>
    </xf>
    <xf numFmtId="43" fontId="14" fillId="2" borderId="7" xfId="0" applyNumberFormat="1" applyFont="1" applyFill="1" applyBorder="1" applyAlignment="1" applyProtection="1">
      <alignment vertical="top" wrapText="1"/>
    </xf>
    <xf numFmtId="0" fontId="14" fillId="2" borderId="7" xfId="0" applyFont="1" applyFill="1" applyBorder="1" applyAlignment="1" applyProtection="1">
      <alignment vertical="top" wrapText="1"/>
    </xf>
    <xf numFmtId="0" fontId="14" fillId="2" borderId="35" xfId="0" applyFont="1" applyFill="1" applyBorder="1" applyAlignment="1" applyProtection="1">
      <alignment vertical="top" wrapText="1"/>
    </xf>
    <xf numFmtId="43" fontId="14" fillId="2" borderId="16" xfId="0" applyNumberFormat="1" applyFont="1" applyFill="1" applyBorder="1" applyAlignment="1" applyProtection="1">
      <alignment vertical="top" wrapText="1"/>
    </xf>
    <xf numFmtId="3" fontId="7" fillId="0" borderId="0" xfId="0" applyNumberFormat="1" applyFont="1" applyFill="1" applyBorder="1" applyAlignment="1" applyProtection="1">
      <alignment vertical="top" wrapText="1"/>
    </xf>
    <xf numFmtId="9" fontId="2" fillId="5" borderId="1" xfId="0" applyNumberFormat="1" applyFont="1" applyFill="1" applyBorder="1" applyAlignment="1" applyProtection="1">
      <alignment horizontal="center" vertical="center" wrapText="1"/>
    </xf>
    <xf numFmtId="0" fontId="2" fillId="2" borderId="43" xfId="0" applyFont="1" applyFill="1" applyBorder="1" applyAlignment="1" applyProtection="1">
      <alignment horizontal="left" vertical="top" wrapText="1"/>
    </xf>
    <xf numFmtId="0" fontId="2" fillId="2" borderId="46" xfId="0" applyFont="1" applyFill="1" applyBorder="1" applyAlignment="1" applyProtection="1">
      <alignment horizontal="left" vertical="top" wrapText="1"/>
    </xf>
    <xf numFmtId="0" fontId="1" fillId="2" borderId="46" xfId="0" applyFont="1" applyFill="1" applyBorder="1" applyAlignment="1" applyProtection="1">
      <alignment horizontal="left" vertical="top" wrapText="1"/>
    </xf>
    <xf numFmtId="0" fontId="2" fillId="2" borderId="61" xfId="0" applyFont="1" applyFill="1" applyBorder="1" applyAlignment="1" applyProtection="1">
      <alignment horizontal="left" vertical="top" wrapText="1"/>
    </xf>
    <xf numFmtId="0" fontId="34" fillId="3" borderId="0" xfId="0" applyFont="1" applyFill="1" applyAlignment="1" applyProtection="1">
      <alignment horizontal="left" wrapText="1"/>
    </xf>
    <xf numFmtId="0" fontId="7" fillId="0" borderId="0" xfId="0" applyFont="1" applyFill="1" applyBorder="1" applyAlignment="1" applyProtection="1">
      <alignment vertical="top" wrapText="1"/>
    </xf>
    <xf numFmtId="0" fontId="8" fillId="0" borderId="0" xfId="0" applyFont="1" applyFill="1" applyBorder="1" applyAlignment="1" applyProtection="1">
      <alignment vertical="top" wrapText="1"/>
    </xf>
    <xf numFmtId="0" fontId="11" fillId="3" borderId="23" xfId="0" applyFont="1" applyFill="1" applyBorder="1" applyAlignment="1" applyProtection="1">
      <alignment horizontal="left" vertical="top" wrapText="1"/>
    </xf>
    <xf numFmtId="0" fontId="0" fillId="3" borderId="17" xfId="0" applyFill="1" applyBorder="1" applyAlignment="1" applyProtection="1">
      <alignment wrapText="1"/>
    </xf>
    <xf numFmtId="0" fontId="0" fillId="3" borderId="18" xfId="0" applyFill="1" applyBorder="1" applyAlignment="1" applyProtection="1">
      <alignment wrapText="1"/>
    </xf>
    <xf numFmtId="0" fontId="0" fillId="3" borderId="19" xfId="0" applyFill="1" applyBorder="1" applyAlignment="1" applyProtection="1">
      <alignment wrapText="1"/>
    </xf>
    <xf numFmtId="0" fontId="0" fillId="3" borderId="20" xfId="0" applyFill="1" applyBorder="1" applyAlignment="1" applyProtection="1">
      <alignment wrapText="1"/>
    </xf>
    <xf numFmtId="0" fontId="7" fillId="0" borderId="0" xfId="0" applyFont="1" applyFill="1" applyBorder="1" applyAlignment="1" applyProtection="1">
      <alignment wrapText="1"/>
    </xf>
    <xf numFmtId="0" fontId="34" fillId="3" borderId="0" xfId="0" applyFont="1" applyFill="1" applyAlignment="1">
      <alignment horizontal="left" wrapText="1"/>
    </xf>
    <xf numFmtId="0" fontId="1" fillId="0" borderId="0" xfId="0" applyFont="1" applyFill="1" applyBorder="1" applyAlignment="1" applyProtection="1">
      <alignment horizontal="right" vertical="center"/>
    </xf>
    <xf numFmtId="0" fontId="14" fillId="2" borderId="24" xfId="0" applyFont="1" applyFill="1" applyBorder="1" applyAlignment="1">
      <alignment wrapText="1"/>
    </xf>
    <xf numFmtId="0" fontId="1" fillId="0" borderId="3" xfId="0" applyFont="1" applyFill="1" applyBorder="1" applyProtection="1">
      <protection locked="0"/>
    </xf>
    <xf numFmtId="0" fontId="1" fillId="2" borderId="60" xfId="0" applyFont="1" applyFill="1" applyBorder="1" applyAlignment="1" applyProtection="1">
      <protection locked="0"/>
    </xf>
    <xf numFmtId="0" fontId="1" fillId="0" borderId="6" xfId="0" applyFont="1" applyFill="1" applyBorder="1" applyAlignment="1" applyProtection="1">
      <alignment horizontal="right" vertical="center"/>
    </xf>
    <xf numFmtId="9" fontId="2" fillId="0" borderId="1" xfId="0" applyNumberFormat="1" applyFont="1" applyFill="1" applyBorder="1" applyAlignment="1" applyProtection="1">
      <alignment horizontal="center" vertical="center" wrapText="1"/>
    </xf>
    <xf numFmtId="0" fontId="54" fillId="0" borderId="41" xfId="0" applyFont="1" applyFill="1" applyBorder="1" applyAlignment="1" applyProtection="1">
      <alignment horizontal="centerContinuous" vertical="top" wrapText="1"/>
    </xf>
    <xf numFmtId="0" fontId="14" fillId="0" borderId="15" xfId="0" applyFont="1" applyFill="1" applyBorder="1" applyAlignment="1" applyProtection="1">
      <alignment horizontal="centerContinuous" vertical="top"/>
      <protection locked="0"/>
    </xf>
    <xf numFmtId="0" fontId="14" fillId="3" borderId="23" xfId="0" applyFont="1" applyFill="1" applyBorder="1" applyAlignment="1" applyProtection="1">
      <alignment horizontal="left" vertical="top" wrapText="1"/>
    </xf>
    <xf numFmtId="0" fontId="0" fillId="0" borderId="29" xfId="0" applyBorder="1" applyAlignment="1" applyProtection="1">
      <alignment horizontal="centerContinuous"/>
      <protection locked="0"/>
    </xf>
    <xf numFmtId="43" fontId="14" fillId="0" borderId="0" xfId="0" applyNumberFormat="1" applyFont="1" applyAlignment="1">
      <alignment vertical="center"/>
    </xf>
    <xf numFmtId="43" fontId="14" fillId="2" borderId="7" xfId="0" applyNumberFormat="1" applyFont="1" applyFill="1" applyBorder="1" applyAlignment="1" applyProtection="1">
      <alignment horizontal="right" vertical="center" wrapText="1"/>
    </xf>
    <xf numFmtId="43" fontId="25" fillId="0" borderId="0" xfId="0" applyNumberFormat="1" applyFont="1" applyFill="1"/>
    <xf numFmtId="0" fontId="0" fillId="0" borderId="0" xfId="0"/>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0" fillId="0" borderId="0" xfId="0" applyFill="1" applyBorder="1"/>
    <xf numFmtId="0" fontId="7" fillId="0" borderId="0" xfId="0" applyFont="1" applyFill="1" applyBorder="1" applyAlignment="1" applyProtection="1"/>
    <xf numFmtId="0" fontId="7" fillId="0" borderId="0" xfId="0" applyFont="1" applyFill="1" applyBorder="1" applyProtection="1"/>
    <xf numFmtId="0" fontId="9" fillId="0" borderId="0" xfId="0" applyFont="1" applyFill="1" applyBorder="1" applyAlignment="1" applyProtection="1">
      <alignment vertical="top" wrapText="1"/>
    </xf>
    <xf numFmtId="3" fontId="7" fillId="0" borderId="0" xfId="0" applyNumberFormat="1" applyFont="1" applyFill="1" applyBorder="1" applyAlignment="1" applyProtection="1">
      <alignment vertical="top" wrapText="1"/>
      <protection locked="0"/>
    </xf>
    <xf numFmtId="0" fontId="7" fillId="0" borderId="0" xfId="0" applyFont="1" applyFill="1" applyBorder="1" applyAlignment="1" applyProtection="1">
      <alignment vertical="top" wrapText="1"/>
      <protection locked="0"/>
    </xf>
    <xf numFmtId="0" fontId="14" fillId="3" borderId="21" xfId="0" applyFont="1" applyFill="1" applyBorder="1" applyAlignment="1" applyProtection="1">
      <alignment vertical="top" wrapText="1"/>
    </xf>
    <xf numFmtId="0" fontId="14" fillId="3" borderId="20" xfId="0" applyFont="1" applyFill="1" applyBorder="1" applyAlignment="1" applyProtection="1">
      <alignment vertical="top" wrapText="1"/>
    </xf>
    <xf numFmtId="0" fontId="14" fillId="3" borderId="0" xfId="0" applyFont="1" applyFill="1" applyBorder="1" applyProtection="1"/>
    <xf numFmtId="0" fontId="14" fillId="3" borderId="0" xfId="0" applyFont="1" applyFill="1" applyBorder="1" applyAlignment="1" applyProtection="1">
      <alignment vertical="top" wrapText="1"/>
    </xf>
    <xf numFmtId="0" fontId="15" fillId="3" borderId="0" xfId="0" applyFont="1" applyFill="1" applyBorder="1" applyAlignment="1" applyProtection="1">
      <alignment vertical="top" wrapText="1"/>
    </xf>
    <xf numFmtId="0" fontId="14" fillId="3" borderId="0" xfId="0" applyFont="1" applyFill="1" applyBorder="1" applyAlignment="1" applyProtection="1">
      <alignment horizontal="left" vertical="top" wrapText="1"/>
    </xf>
    <xf numFmtId="0" fontId="14" fillId="3" borderId="22" xfId="0" applyFont="1" applyFill="1" applyBorder="1" applyAlignment="1" applyProtection="1">
      <alignment vertical="top" wrapText="1"/>
    </xf>
    <xf numFmtId="0" fontId="14" fillId="3" borderId="23" xfId="0" applyFont="1" applyFill="1" applyBorder="1" applyAlignment="1" applyProtection="1">
      <alignment vertical="top" wrapText="1"/>
    </xf>
    <xf numFmtId="0" fontId="14" fillId="3" borderId="24" xfId="0" applyFont="1" applyFill="1" applyBorder="1" applyAlignment="1" applyProtection="1">
      <alignment vertical="top" wrapText="1"/>
    </xf>
    <xf numFmtId="0" fontId="0" fillId="3" borderId="17" xfId="0" applyFill="1" applyBorder="1"/>
    <xf numFmtId="0" fontId="0" fillId="3" borderId="18" xfId="0" applyFill="1" applyBorder="1"/>
    <xf numFmtId="0" fontId="0" fillId="3" borderId="19" xfId="0" applyFill="1" applyBorder="1"/>
    <xf numFmtId="0" fontId="0" fillId="3" borderId="20" xfId="0" applyFill="1" applyBorder="1"/>
    <xf numFmtId="0" fontId="11" fillId="3" borderId="0" xfId="0" applyFont="1" applyFill="1" applyBorder="1" applyAlignment="1" applyProtection="1">
      <alignment horizontal="left" vertical="center" wrapText="1"/>
    </xf>
    <xf numFmtId="0" fontId="15" fillId="2" borderId="11" xfId="0" applyFont="1" applyFill="1" applyBorder="1" applyAlignment="1" applyProtection="1">
      <alignment horizontal="center" vertical="center" wrapText="1"/>
    </xf>
    <xf numFmtId="49" fontId="14" fillId="3" borderId="21" xfId="0" applyNumberFormat="1" applyFont="1" applyFill="1" applyBorder="1" applyAlignment="1">
      <alignment horizontal="left" vertical="top" wrapText="1"/>
    </xf>
    <xf numFmtId="0" fontId="14" fillId="2" borderId="11" xfId="0" applyFont="1" applyFill="1" applyBorder="1" applyAlignment="1" applyProtection="1">
      <alignment vertical="top" wrapText="1"/>
    </xf>
    <xf numFmtId="0" fontId="14" fillId="2" borderId="1" xfId="0" applyFont="1" applyFill="1" applyBorder="1" applyAlignment="1" applyProtection="1">
      <alignment horizontal="center" vertical="center"/>
    </xf>
    <xf numFmtId="0" fontId="15" fillId="0" borderId="11" xfId="0" applyFont="1" applyFill="1" applyBorder="1" applyAlignment="1" applyProtection="1">
      <alignment horizontal="center" vertical="center" wrapText="1"/>
    </xf>
    <xf numFmtId="0" fontId="14" fillId="3" borderId="21" xfId="0" applyFont="1" applyFill="1" applyBorder="1" applyAlignment="1" applyProtection="1">
      <alignment horizontal="center" vertical="center" wrapText="1"/>
    </xf>
    <xf numFmtId="0" fontId="0" fillId="0" borderId="0" xfId="0" applyFont="1" applyFill="1" applyAlignment="1">
      <alignment vertical="top"/>
    </xf>
    <xf numFmtId="0" fontId="14" fillId="0" borderId="20" xfId="0" applyFont="1" applyFill="1" applyBorder="1" applyAlignment="1" applyProtection="1">
      <alignment vertical="top" wrapText="1"/>
    </xf>
    <xf numFmtId="0" fontId="0" fillId="0" borderId="0" xfId="0" applyFill="1" applyAlignment="1">
      <alignment vertical="top"/>
    </xf>
    <xf numFmtId="3" fontId="0" fillId="0" borderId="0" xfId="0" applyNumberFormat="1" applyFill="1" applyAlignment="1">
      <alignment vertical="top"/>
    </xf>
    <xf numFmtId="2" fontId="0" fillId="0" borderId="0" xfId="0" applyNumberFormat="1" applyFill="1" applyAlignment="1">
      <alignment vertical="top"/>
    </xf>
    <xf numFmtId="0" fontId="0" fillId="0" borderId="0" xfId="0" applyFill="1" applyBorder="1" applyAlignment="1">
      <alignment vertical="top"/>
    </xf>
    <xf numFmtId="0" fontId="15" fillId="2" borderId="11" xfId="0" applyFont="1" applyFill="1" applyBorder="1" applyAlignment="1" applyProtection="1">
      <alignment vertical="top" wrapText="1"/>
    </xf>
    <xf numFmtId="0" fontId="15" fillId="2" borderId="11" xfId="0" applyFont="1" applyFill="1" applyBorder="1" applyAlignment="1" applyProtection="1">
      <alignment horizontal="center" vertical="top" wrapText="1"/>
    </xf>
    <xf numFmtId="0" fontId="14" fillId="2" borderId="11" xfId="0" applyFont="1" applyFill="1" applyBorder="1" applyAlignment="1" applyProtection="1">
      <alignment horizontal="center" vertical="top" wrapText="1"/>
    </xf>
    <xf numFmtId="4" fontId="14" fillId="2" borderId="11" xfId="0" applyNumberFormat="1" applyFont="1" applyFill="1" applyBorder="1" applyAlignment="1" applyProtection="1">
      <alignment horizontal="center" vertical="top" wrapText="1"/>
    </xf>
    <xf numFmtId="0" fontId="11" fillId="3" borderId="20" xfId="0" applyFont="1" applyFill="1" applyBorder="1" applyAlignment="1" applyProtection="1">
      <alignment horizontal="left" vertical="top" wrapText="1"/>
    </xf>
    <xf numFmtId="4" fontId="0" fillId="0" borderId="0" xfId="0" applyNumberFormat="1" applyFill="1" applyBorder="1" applyAlignment="1">
      <alignment vertical="top"/>
    </xf>
    <xf numFmtId="14" fontId="14" fillId="2" borderId="11" xfId="0" applyNumberFormat="1" applyFont="1" applyFill="1" applyBorder="1" applyAlignment="1" applyProtection="1">
      <alignment horizontal="left" vertical="top" wrapText="1"/>
    </xf>
    <xf numFmtId="14" fontId="14" fillId="2" borderId="52" xfId="0" applyNumberFormat="1" applyFont="1" applyFill="1" applyBorder="1" applyAlignment="1" applyProtection="1">
      <alignment horizontal="left" vertical="top" wrapText="1"/>
    </xf>
    <xf numFmtId="4" fontId="14" fillId="0" borderId="11" xfId="0" applyNumberFormat="1" applyFont="1" applyBorder="1" applyAlignment="1">
      <alignment horizontal="center" vertical="top"/>
    </xf>
    <xf numFmtId="0" fontId="0" fillId="0" borderId="0" xfId="0" applyBorder="1"/>
    <xf numFmtId="0" fontId="14" fillId="2" borderId="51" xfId="0" applyFont="1" applyFill="1" applyBorder="1" applyAlignment="1" applyProtection="1">
      <alignment horizontal="left" vertical="top" wrapText="1"/>
    </xf>
    <xf numFmtId="4" fontId="15" fillId="2" borderId="11" xfId="0" applyNumberFormat="1" applyFont="1" applyFill="1" applyBorder="1" applyAlignment="1" applyProtection="1">
      <alignment horizontal="center" vertical="top" wrapText="1"/>
    </xf>
    <xf numFmtId="0" fontId="14" fillId="2" borderId="56" xfId="0" applyFont="1" applyFill="1" applyBorder="1" applyAlignment="1" applyProtection="1">
      <alignment horizontal="center" vertical="top" wrapText="1"/>
    </xf>
    <xf numFmtId="4" fontId="15" fillId="0" borderId="55" xfId="0" applyNumberFormat="1" applyFont="1" applyFill="1" applyBorder="1" applyAlignment="1" applyProtection="1">
      <alignment horizontal="center" vertical="top" wrapText="1"/>
    </xf>
    <xf numFmtId="0" fontId="14" fillId="2" borderId="38" xfId="0" applyFont="1" applyFill="1" applyBorder="1" applyAlignment="1" applyProtection="1">
      <alignment horizontal="center" vertical="top" wrapText="1"/>
    </xf>
    <xf numFmtId="4" fontId="63" fillId="2" borderId="11" xfId="0" applyNumberFormat="1" applyFont="1" applyFill="1" applyBorder="1" applyAlignment="1" applyProtection="1">
      <alignment horizontal="center" vertical="top" wrapText="1"/>
    </xf>
    <xf numFmtId="14" fontId="14" fillId="2" borderId="38" xfId="0" applyNumberFormat="1" applyFont="1" applyFill="1" applyBorder="1" applyAlignment="1" applyProtection="1">
      <alignment horizontal="left" vertical="top" wrapText="1"/>
    </xf>
    <xf numFmtId="4" fontId="14" fillId="2" borderId="38" xfId="0" applyNumberFormat="1" applyFont="1" applyFill="1" applyBorder="1" applyAlignment="1" applyProtection="1">
      <alignment horizontal="center" vertical="top" wrapText="1"/>
    </xf>
    <xf numFmtId="0" fontId="31" fillId="0" borderId="56" xfId="0" applyFont="1" applyBorder="1" applyAlignment="1">
      <alignment horizontal="left" vertical="center" wrapText="1"/>
    </xf>
    <xf numFmtId="0" fontId="14" fillId="2" borderId="55" xfId="0" applyFont="1" applyFill="1" applyBorder="1" applyAlignment="1" applyProtection="1">
      <alignment horizontal="left" vertical="top" wrapText="1"/>
    </xf>
    <xf numFmtId="17" fontId="14" fillId="2" borderId="27" xfId="0" applyNumberFormat="1" applyFont="1" applyFill="1" applyBorder="1" applyAlignment="1" applyProtection="1">
      <alignment horizontal="left" vertical="top" wrapText="1"/>
    </xf>
    <xf numFmtId="0" fontId="14" fillId="2" borderId="5" xfId="0" applyFont="1" applyFill="1" applyBorder="1" applyAlignment="1" applyProtection="1">
      <alignment horizontal="left" vertical="top" wrapText="1"/>
    </xf>
    <xf numFmtId="167" fontId="14" fillId="2" borderId="27" xfId="0" applyNumberFormat="1" applyFont="1" applyFill="1" applyBorder="1" applyAlignment="1" applyProtection="1">
      <alignment horizontal="left" vertical="top" wrapText="1"/>
    </xf>
    <xf numFmtId="166" fontId="14" fillId="2" borderId="27" xfId="0" applyNumberFormat="1" applyFont="1" applyFill="1" applyBorder="1" applyAlignment="1" applyProtection="1">
      <alignment horizontal="left" vertical="top" wrapText="1"/>
    </xf>
    <xf numFmtId="167" fontId="15" fillId="2" borderId="42" xfId="0" applyNumberFormat="1" applyFont="1" applyFill="1" applyBorder="1" applyAlignment="1" applyProtection="1">
      <alignment horizontal="right" vertical="top" wrapText="1"/>
    </xf>
    <xf numFmtId="0" fontId="14" fillId="2" borderId="55" xfId="0" applyFont="1" applyFill="1" applyBorder="1" applyAlignment="1" applyProtection="1">
      <alignment horizontal="left" vertical="top" wrapText="1"/>
    </xf>
    <xf numFmtId="17" fontId="14" fillId="2" borderId="27" xfId="0" applyNumberFormat="1" applyFont="1" applyFill="1" applyBorder="1" applyAlignment="1" applyProtection="1">
      <alignment horizontal="left" vertical="top" wrapText="1"/>
    </xf>
    <xf numFmtId="0" fontId="14" fillId="2" borderId="5" xfId="0" applyFont="1" applyFill="1" applyBorder="1" applyAlignment="1" applyProtection="1">
      <alignment horizontal="left" vertical="top" wrapText="1"/>
    </xf>
    <xf numFmtId="167" fontId="14" fillId="2" borderId="27" xfId="0" applyNumberFormat="1" applyFont="1" applyFill="1" applyBorder="1" applyAlignment="1" applyProtection="1">
      <alignment horizontal="left" vertical="top" wrapText="1"/>
    </xf>
    <xf numFmtId="166" fontId="14" fillId="2" borderId="27" xfId="0" applyNumberFormat="1" applyFont="1" applyFill="1" applyBorder="1" applyAlignment="1" applyProtection="1">
      <alignment horizontal="left" vertical="top" wrapText="1"/>
    </xf>
    <xf numFmtId="167" fontId="15" fillId="2" borderId="42" xfId="0" applyNumberFormat="1" applyFont="1" applyFill="1" applyBorder="1" applyAlignment="1" applyProtection="1">
      <alignment horizontal="right" vertical="top" wrapText="1"/>
    </xf>
    <xf numFmtId="0" fontId="14" fillId="2" borderId="55" xfId="0" applyFont="1" applyFill="1" applyBorder="1" applyAlignment="1" applyProtection="1">
      <alignment horizontal="left" vertical="top" wrapText="1"/>
    </xf>
    <xf numFmtId="17" fontId="14" fillId="2" borderId="27" xfId="0" applyNumberFormat="1" applyFont="1" applyFill="1" applyBorder="1" applyAlignment="1" applyProtection="1">
      <alignment horizontal="left" vertical="top" wrapText="1"/>
    </xf>
    <xf numFmtId="0" fontId="14" fillId="2" borderId="5" xfId="0" applyFont="1" applyFill="1" applyBorder="1" applyAlignment="1" applyProtection="1">
      <alignment horizontal="left" vertical="top" wrapText="1"/>
    </xf>
    <xf numFmtId="167" fontId="14" fillId="2" borderId="27" xfId="0" applyNumberFormat="1" applyFont="1" applyFill="1" applyBorder="1" applyAlignment="1" applyProtection="1">
      <alignment horizontal="left" vertical="top" wrapText="1"/>
    </xf>
    <xf numFmtId="166" fontId="14" fillId="2" borderId="27" xfId="0" applyNumberFormat="1" applyFont="1" applyFill="1" applyBorder="1" applyAlignment="1" applyProtection="1">
      <alignment horizontal="left" vertical="top" wrapText="1"/>
    </xf>
    <xf numFmtId="167" fontId="15" fillId="2" borderId="42" xfId="0" applyNumberFormat="1" applyFont="1" applyFill="1" applyBorder="1" applyAlignment="1" applyProtection="1">
      <alignment horizontal="right" vertical="top" wrapText="1"/>
    </xf>
    <xf numFmtId="0" fontId="14" fillId="2" borderId="55" xfId="0" applyFont="1" applyFill="1" applyBorder="1" applyAlignment="1" applyProtection="1">
      <alignment horizontal="left" vertical="top" wrapText="1"/>
    </xf>
    <xf numFmtId="17" fontId="14" fillId="2" borderId="27" xfId="0" applyNumberFormat="1" applyFont="1" applyFill="1" applyBorder="1" applyAlignment="1" applyProtection="1">
      <alignment horizontal="left" vertical="top" wrapText="1"/>
    </xf>
    <xf numFmtId="0" fontId="14" fillId="2" borderId="5" xfId="0" applyFont="1" applyFill="1" applyBorder="1" applyAlignment="1" applyProtection="1">
      <alignment horizontal="left" vertical="top" wrapText="1"/>
    </xf>
    <xf numFmtId="167" fontId="14" fillId="2" borderId="27" xfId="0" applyNumberFormat="1" applyFont="1" applyFill="1" applyBorder="1" applyAlignment="1" applyProtection="1">
      <alignment horizontal="left" vertical="top" wrapText="1"/>
    </xf>
    <xf numFmtId="166" fontId="14" fillId="2" borderId="27" xfId="0" applyNumberFormat="1" applyFont="1" applyFill="1" applyBorder="1" applyAlignment="1" applyProtection="1">
      <alignment horizontal="left" vertical="top" wrapText="1"/>
    </xf>
    <xf numFmtId="167" fontId="15" fillId="2" borderId="42" xfId="0" applyNumberFormat="1" applyFont="1" applyFill="1" applyBorder="1" applyAlignment="1" applyProtection="1">
      <alignment horizontal="right" vertical="top" wrapText="1"/>
    </xf>
    <xf numFmtId="0" fontId="14" fillId="2" borderId="55" xfId="0" applyFont="1" applyFill="1" applyBorder="1" applyAlignment="1" applyProtection="1">
      <alignment horizontal="left" vertical="top" wrapText="1"/>
    </xf>
    <xf numFmtId="17" fontId="14" fillId="2" borderId="27" xfId="0" applyNumberFormat="1" applyFont="1" applyFill="1" applyBorder="1" applyAlignment="1" applyProtection="1">
      <alignment horizontal="left" vertical="top" wrapText="1"/>
    </xf>
    <xf numFmtId="167" fontId="14" fillId="2" borderId="27" xfId="0" applyNumberFormat="1" applyFont="1" applyFill="1" applyBorder="1" applyAlignment="1" applyProtection="1">
      <alignment horizontal="left" vertical="top" wrapText="1"/>
    </xf>
    <xf numFmtId="166" fontId="14" fillId="2" borderId="27" xfId="0" applyNumberFormat="1" applyFont="1" applyFill="1" applyBorder="1" applyAlignment="1" applyProtection="1">
      <alignment horizontal="left" vertical="top" wrapText="1"/>
    </xf>
    <xf numFmtId="0" fontId="14" fillId="0" borderId="11" xfId="0" applyFont="1" applyBorder="1" applyAlignment="1">
      <alignment vertical="top" wrapText="1"/>
    </xf>
    <xf numFmtId="167" fontId="15" fillId="2" borderId="42" xfId="0" applyNumberFormat="1" applyFont="1" applyFill="1" applyBorder="1" applyAlignment="1" applyProtection="1">
      <alignment horizontal="right" vertical="top" wrapText="1"/>
    </xf>
    <xf numFmtId="0" fontId="14" fillId="2" borderId="55" xfId="0" applyFont="1" applyFill="1" applyBorder="1" applyAlignment="1" applyProtection="1">
      <alignment horizontal="left" vertical="top" wrapText="1"/>
    </xf>
    <xf numFmtId="17" fontId="14" fillId="2" borderId="27" xfId="0" applyNumberFormat="1" applyFont="1" applyFill="1" applyBorder="1" applyAlignment="1" applyProtection="1">
      <alignment horizontal="left" vertical="top" wrapText="1"/>
    </xf>
    <xf numFmtId="0" fontId="14" fillId="2" borderId="5" xfId="0" applyFont="1" applyFill="1" applyBorder="1" applyAlignment="1" applyProtection="1">
      <alignment horizontal="left" vertical="top" wrapText="1"/>
    </xf>
    <xf numFmtId="167" fontId="14" fillId="2" borderId="27" xfId="0" applyNumberFormat="1" applyFont="1" applyFill="1" applyBorder="1" applyAlignment="1" applyProtection="1">
      <alignment horizontal="left" vertical="top" wrapText="1"/>
    </xf>
    <xf numFmtId="166" fontId="14" fillId="2" borderId="27" xfId="0" applyNumberFormat="1" applyFont="1" applyFill="1" applyBorder="1" applyAlignment="1" applyProtection="1">
      <alignment horizontal="left" vertical="top" wrapText="1"/>
    </xf>
    <xf numFmtId="167" fontId="15" fillId="2" borderId="42" xfId="0" applyNumberFormat="1" applyFont="1" applyFill="1" applyBorder="1" applyAlignment="1" applyProtection="1">
      <alignment horizontal="right" vertical="top" wrapText="1"/>
    </xf>
    <xf numFmtId="0" fontId="14" fillId="2" borderId="55" xfId="0" applyFont="1" applyFill="1" applyBorder="1" applyAlignment="1" applyProtection="1">
      <alignment horizontal="left" vertical="top" wrapText="1"/>
    </xf>
    <xf numFmtId="17" fontId="14" fillId="2" borderId="27" xfId="0" applyNumberFormat="1" applyFont="1" applyFill="1" applyBorder="1" applyAlignment="1" applyProtection="1">
      <alignment horizontal="left" vertical="top" wrapText="1"/>
    </xf>
    <xf numFmtId="0" fontId="14" fillId="2" borderId="5" xfId="0" applyFont="1" applyFill="1" applyBorder="1" applyAlignment="1" applyProtection="1">
      <alignment horizontal="left" vertical="top" wrapText="1"/>
    </xf>
    <xf numFmtId="167" fontId="14" fillId="2" borderId="27" xfId="0" applyNumberFormat="1" applyFont="1" applyFill="1" applyBorder="1" applyAlignment="1" applyProtection="1">
      <alignment horizontal="left" vertical="top" wrapText="1"/>
    </xf>
    <xf numFmtId="166" fontId="14" fillId="2" borderId="27" xfId="0" applyNumberFormat="1" applyFont="1" applyFill="1" applyBorder="1" applyAlignment="1" applyProtection="1">
      <alignment horizontal="left" vertical="top" wrapText="1"/>
    </xf>
    <xf numFmtId="167" fontId="15" fillId="2" borderId="42" xfId="0" applyNumberFormat="1" applyFont="1" applyFill="1" applyBorder="1" applyAlignment="1" applyProtection="1">
      <alignment horizontal="right" vertical="top" wrapText="1"/>
    </xf>
    <xf numFmtId="0" fontId="14" fillId="2" borderId="55" xfId="0" applyFont="1" applyFill="1" applyBorder="1" applyAlignment="1" applyProtection="1">
      <alignment horizontal="left" vertical="top" wrapText="1"/>
    </xf>
    <xf numFmtId="17" fontId="14" fillId="2" borderId="27" xfId="0" applyNumberFormat="1" applyFont="1" applyFill="1" applyBorder="1" applyAlignment="1" applyProtection="1">
      <alignment horizontal="left" vertical="top" wrapText="1"/>
    </xf>
    <xf numFmtId="0" fontId="14" fillId="2" borderId="5" xfId="0" applyFont="1" applyFill="1" applyBorder="1" applyAlignment="1" applyProtection="1">
      <alignment horizontal="left" vertical="top" wrapText="1"/>
    </xf>
    <xf numFmtId="167" fontId="14" fillId="2" borderId="27" xfId="0" applyNumberFormat="1" applyFont="1" applyFill="1" applyBorder="1" applyAlignment="1" applyProtection="1">
      <alignment horizontal="left" vertical="top" wrapText="1"/>
    </xf>
    <xf numFmtId="166" fontId="14" fillId="2" borderId="27" xfId="0" applyNumberFormat="1" applyFont="1" applyFill="1" applyBorder="1" applyAlignment="1" applyProtection="1">
      <alignment horizontal="left" vertical="top" wrapText="1"/>
    </xf>
    <xf numFmtId="167" fontId="15" fillId="2" borderId="42" xfId="0" applyNumberFormat="1" applyFont="1" applyFill="1" applyBorder="1" applyAlignment="1" applyProtection="1">
      <alignment horizontal="right" vertical="top" wrapText="1"/>
    </xf>
    <xf numFmtId="0" fontId="14" fillId="2" borderId="55" xfId="0" applyFont="1" applyFill="1" applyBorder="1" applyAlignment="1" applyProtection="1">
      <alignment horizontal="left" vertical="top" wrapText="1"/>
    </xf>
    <xf numFmtId="17" fontId="14" fillId="2" borderId="27" xfId="0" applyNumberFormat="1" applyFont="1" applyFill="1" applyBorder="1" applyAlignment="1" applyProtection="1">
      <alignment horizontal="left" vertical="top" wrapText="1"/>
    </xf>
    <xf numFmtId="0" fontId="14" fillId="2" borderId="5" xfId="0" applyFont="1" applyFill="1" applyBorder="1" applyAlignment="1" applyProtection="1">
      <alignment horizontal="left" vertical="top" wrapText="1"/>
    </xf>
    <xf numFmtId="167" fontId="14" fillId="2" borderId="27" xfId="0" applyNumberFormat="1" applyFont="1" applyFill="1" applyBorder="1" applyAlignment="1" applyProtection="1">
      <alignment horizontal="left" vertical="top" wrapText="1"/>
    </xf>
    <xf numFmtId="166" fontId="14" fillId="2" borderId="27" xfId="0" applyNumberFormat="1" applyFont="1" applyFill="1" applyBorder="1" applyAlignment="1" applyProtection="1">
      <alignment horizontal="left" vertical="top" wrapText="1"/>
    </xf>
    <xf numFmtId="167" fontId="15" fillId="2" borderId="42" xfId="0" applyNumberFormat="1" applyFont="1" applyFill="1" applyBorder="1" applyAlignment="1" applyProtection="1">
      <alignment horizontal="right" vertical="top" wrapText="1"/>
    </xf>
    <xf numFmtId="0" fontId="14" fillId="2" borderId="55" xfId="0" applyFont="1" applyFill="1" applyBorder="1" applyAlignment="1" applyProtection="1">
      <alignment horizontal="left" vertical="top" wrapText="1"/>
    </xf>
    <xf numFmtId="17" fontId="14" fillId="2" borderId="27" xfId="0" applyNumberFormat="1" applyFont="1" applyFill="1" applyBorder="1" applyAlignment="1" applyProtection="1">
      <alignment horizontal="left" vertical="top" wrapText="1"/>
    </xf>
    <xf numFmtId="0" fontId="14" fillId="2" borderId="5" xfId="0" applyFont="1" applyFill="1" applyBorder="1" applyAlignment="1" applyProtection="1">
      <alignment horizontal="left" vertical="top" wrapText="1"/>
    </xf>
    <xf numFmtId="167" fontId="14" fillId="2" borderId="27" xfId="0" applyNumberFormat="1" applyFont="1" applyFill="1" applyBorder="1" applyAlignment="1" applyProtection="1">
      <alignment horizontal="left" vertical="top" wrapText="1"/>
    </xf>
    <xf numFmtId="166" fontId="14" fillId="2" borderId="27" xfId="0" applyNumberFormat="1" applyFont="1" applyFill="1" applyBorder="1" applyAlignment="1" applyProtection="1">
      <alignment horizontal="left" vertical="top" wrapText="1"/>
    </xf>
    <xf numFmtId="167" fontId="15" fillId="2" borderId="42" xfId="0" applyNumberFormat="1" applyFont="1" applyFill="1" applyBorder="1" applyAlignment="1" applyProtection="1">
      <alignment horizontal="right" vertical="top" wrapText="1"/>
    </xf>
    <xf numFmtId="17" fontId="14" fillId="2" borderId="27" xfId="0" applyNumberFormat="1" applyFont="1" applyFill="1" applyBorder="1" applyAlignment="1" applyProtection="1">
      <alignment horizontal="left" vertical="top" wrapText="1"/>
    </xf>
    <xf numFmtId="0" fontId="14" fillId="2" borderId="5" xfId="0" applyFont="1" applyFill="1" applyBorder="1" applyAlignment="1" applyProtection="1">
      <alignment horizontal="left" vertical="top" wrapText="1"/>
    </xf>
    <xf numFmtId="167" fontId="14" fillId="2" borderId="27" xfId="0" applyNumberFormat="1" applyFont="1" applyFill="1" applyBorder="1" applyAlignment="1" applyProtection="1">
      <alignment horizontal="left" vertical="top" wrapText="1"/>
    </xf>
    <xf numFmtId="166" fontId="14" fillId="2" borderId="27" xfId="0" applyNumberFormat="1" applyFont="1" applyFill="1" applyBorder="1" applyAlignment="1" applyProtection="1">
      <alignment horizontal="left" vertical="top" wrapText="1"/>
    </xf>
    <xf numFmtId="0" fontId="62" fillId="0" borderId="11" xfId="0" applyFont="1" applyBorder="1" applyAlignment="1">
      <alignment horizontal="left" vertical="top" wrapText="1"/>
    </xf>
    <xf numFmtId="167" fontId="15" fillId="2" borderId="42" xfId="0" applyNumberFormat="1" applyFont="1" applyFill="1" applyBorder="1" applyAlignment="1" applyProtection="1">
      <alignment horizontal="right" vertical="top" wrapText="1"/>
    </xf>
    <xf numFmtId="17" fontId="14" fillId="2" borderId="27" xfId="0" applyNumberFormat="1" applyFont="1" applyFill="1" applyBorder="1" applyAlignment="1" applyProtection="1">
      <alignment horizontal="left" vertical="top" wrapText="1"/>
    </xf>
    <xf numFmtId="0" fontId="14" fillId="2" borderId="5" xfId="0" applyFont="1" applyFill="1" applyBorder="1" applyAlignment="1" applyProtection="1">
      <alignment horizontal="left" vertical="top" wrapText="1"/>
    </xf>
    <xf numFmtId="167" fontId="14" fillId="2" borderId="27" xfId="0" applyNumberFormat="1" applyFont="1" applyFill="1" applyBorder="1" applyAlignment="1" applyProtection="1">
      <alignment horizontal="left" vertical="top" wrapText="1"/>
    </xf>
    <xf numFmtId="166" fontId="14" fillId="2" borderId="27" xfId="0" applyNumberFormat="1" applyFont="1" applyFill="1" applyBorder="1" applyAlignment="1" applyProtection="1">
      <alignment horizontal="left" vertical="top" wrapText="1"/>
    </xf>
    <xf numFmtId="0" fontId="62" fillId="0" borderId="11" xfId="0" applyFont="1" applyBorder="1" applyAlignment="1">
      <alignment horizontal="left" vertical="top" wrapText="1"/>
    </xf>
    <xf numFmtId="167" fontId="15" fillId="2" borderId="42" xfId="0" applyNumberFormat="1" applyFont="1" applyFill="1" applyBorder="1" applyAlignment="1" applyProtection="1">
      <alignment horizontal="right" vertical="top" wrapText="1"/>
    </xf>
    <xf numFmtId="17" fontId="14" fillId="2" borderId="27" xfId="0" applyNumberFormat="1" applyFont="1" applyFill="1" applyBorder="1" applyAlignment="1" applyProtection="1">
      <alignment horizontal="left" vertical="top" wrapText="1"/>
    </xf>
    <xf numFmtId="0" fontId="14" fillId="2" borderId="5" xfId="0" applyFont="1" applyFill="1" applyBorder="1" applyAlignment="1" applyProtection="1">
      <alignment horizontal="left" vertical="top" wrapText="1"/>
    </xf>
    <xf numFmtId="167" fontId="14" fillId="2" borderId="27" xfId="0" applyNumberFormat="1" applyFont="1" applyFill="1" applyBorder="1" applyAlignment="1" applyProtection="1">
      <alignment horizontal="left" vertical="top" wrapText="1"/>
    </xf>
    <xf numFmtId="166" fontId="14" fillId="2" borderId="27" xfId="0" applyNumberFormat="1" applyFont="1" applyFill="1" applyBorder="1" applyAlignment="1" applyProtection="1">
      <alignment horizontal="left" vertical="top" wrapText="1"/>
    </xf>
    <xf numFmtId="0" fontId="62" fillId="0" borderId="11" xfId="0" applyFont="1" applyBorder="1" applyAlignment="1">
      <alignment horizontal="left" vertical="top" wrapText="1"/>
    </xf>
    <xf numFmtId="167" fontId="15" fillId="2" borderId="42" xfId="0" applyNumberFormat="1" applyFont="1" applyFill="1" applyBorder="1" applyAlignment="1" applyProtection="1">
      <alignment horizontal="right" vertical="top" wrapText="1"/>
    </xf>
    <xf numFmtId="17" fontId="14" fillId="2" borderId="27" xfId="0" applyNumberFormat="1" applyFont="1" applyFill="1" applyBorder="1" applyAlignment="1" applyProtection="1">
      <alignment horizontal="left" vertical="top" wrapText="1"/>
    </xf>
    <xf numFmtId="0" fontId="14" fillId="2" borderId="5" xfId="0" applyFont="1" applyFill="1" applyBorder="1" applyAlignment="1" applyProtection="1">
      <alignment horizontal="left" vertical="top" wrapText="1"/>
    </xf>
    <xf numFmtId="167" fontId="14" fillId="2" borderId="27" xfId="0" applyNumberFormat="1" applyFont="1" applyFill="1" applyBorder="1" applyAlignment="1" applyProtection="1">
      <alignment horizontal="left" vertical="top" wrapText="1"/>
    </xf>
    <xf numFmtId="166" fontId="14" fillId="2" borderId="27" xfId="0" applyNumberFormat="1" applyFont="1" applyFill="1" applyBorder="1" applyAlignment="1" applyProtection="1">
      <alignment horizontal="left" vertical="top" wrapText="1"/>
    </xf>
    <xf numFmtId="0" fontId="62" fillId="0" borderId="11" xfId="0" applyFont="1" applyBorder="1" applyAlignment="1">
      <alignment horizontal="left" vertical="top" wrapText="1"/>
    </xf>
    <xf numFmtId="167" fontId="15" fillId="2" borderId="42" xfId="0" applyNumberFormat="1" applyFont="1" applyFill="1" applyBorder="1" applyAlignment="1" applyProtection="1">
      <alignment horizontal="right" vertical="top" wrapText="1"/>
    </xf>
    <xf numFmtId="17" fontId="14" fillId="2" borderId="27" xfId="0" applyNumberFormat="1" applyFont="1" applyFill="1" applyBorder="1" applyAlignment="1" applyProtection="1">
      <alignment horizontal="left" vertical="top" wrapText="1"/>
    </xf>
    <xf numFmtId="0" fontId="14" fillId="2" borderId="5" xfId="0" applyFont="1" applyFill="1" applyBorder="1" applyAlignment="1" applyProtection="1">
      <alignment horizontal="left" vertical="top" wrapText="1"/>
    </xf>
    <xf numFmtId="167" fontId="14" fillId="2" borderId="27" xfId="0" applyNumberFormat="1" applyFont="1" applyFill="1" applyBorder="1" applyAlignment="1" applyProtection="1">
      <alignment horizontal="left" vertical="top" wrapText="1"/>
    </xf>
    <xf numFmtId="166" fontId="14" fillId="2" borderId="27" xfId="0" applyNumberFormat="1" applyFont="1" applyFill="1" applyBorder="1" applyAlignment="1" applyProtection="1">
      <alignment horizontal="left" vertical="top" wrapText="1"/>
    </xf>
    <xf numFmtId="0" fontId="62" fillId="0" borderId="11" xfId="0" applyFont="1" applyBorder="1" applyAlignment="1">
      <alignment horizontal="left" vertical="top" wrapText="1"/>
    </xf>
    <xf numFmtId="167" fontId="15" fillId="2" borderId="42" xfId="0" applyNumberFormat="1" applyFont="1" applyFill="1" applyBorder="1" applyAlignment="1" applyProtection="1">
      <alignment horizontal="right" vertical="top" wrapText="1"/>
    </xf>
    <xf numFmtId="17" fontId="14" fillId="2" borderId="27" xfId="0" applyNumberFormat="1" applyFont="1" applyFill="1" applyBorder="1" applyAlignment="1" applyProtection="1">
      <alignment horizontal="left" vertical="top" wrapText="1"/>
    </xf>
    <xf numFmtId="0" fontId="14" fillId="2" borderId="5" xfId="0" applyFont="1" applyFill="1" applyBorder="1" applyAlignment="1" applyProtection="1">
      <alignment horizontal="left" vertical="top" wrapText="1"/>
    </xf>
    <xf numFmtId="166" fontId="14" fillId="2" borderId="27" xfId="0" applyNumberFormat="1" applyFont="1" applyFill="1" applyBorder="1" applyAlignment="1" applyProtection="1">
      <alignment horizontal="left" vertical="top" wrapText="1"/>
    </xf>
    <xf numFmtId="0" fontId="62" fillId="0" borderId="11" xfId="0" applyFont="1" applyBorder="1" applyAlignment="1">
      <alignment horizontal="left" vertical="top" wrapText="1"/>
    </xf>
    <xf numFmtId="167" fontId="14" fillId="2" borderId="27" xfId="0" applyNumberFormat="1" applyFont="1" applyFill="1" applyBorder="1" applyAlignment="1" applyProtection="1">
      <alignment horizontal="right" vertical="top" wrapText="1"/>
    </xf>
    <xf numFmtId="167" fontId="15" fillId="2" borderId="42" xfId="0" applyNumberFormat="1" applyFont="1" applyFill="1" applyBorder="1" applyAlignment="1" applyProtection="1">
      <alignment horizontal="right" vertical="top" wrapText="1"/>
    </xf>
    <xf numFmtId="17" fontId="14" fillId="2" borderId="27" xfId="0" applyNumberFormat="1" applyFont="1" applyFill="1" applyBorder="1" applyAlignment="1" applyProtection="1">
      <alignment horizontal="left" vertical="top" wrapText="1"/>
    </xf>
    <xf numFmtId="0" fontId="14" fillId="2" borderId="5" xfId="0" applyFont="1" applyFill="1" applyBorder="1" applyAlignment="1" applyProtection="1">
      <alignment horizontal="left" vertical="top" wrapText="1"/>
    </xf>
    <xf numFmtId="166" fontId="14" fillId="2" borderId="27" xfId="0" applyNumberFormat="1" applyFont="1" applyFill="1" applyBorder="1" applyAlignment="1" applyProtection="1">
      <alignment horizontal="left" vertical="top" wrapText="1"/>
    </xf>
    <xf numFmtId="0" fontId="62" fillId="0" borderId="11" xfId="0" applyFont="1" applyBorder="1" applyAlignment="1">
      <alignment wrapText="1"/>
    </xf>
    <xf numFmtId="167" fontId="14" fillId="2" borderId="55" xfId="0" applyNumberFormat="1" applyFont="1" applyFill="1" applyBorder="1" applyAlignment="1" applyProtection="1">
      <alignment horizontal="right" vertical="top" wrapText="1"/>
    </xf>
    <xf numFmtId="167" fontId="15" fillId="2" borderId="42" xfId="0" applyNumberFormat="1" applyFont="1" applyFill="1" applyBorder="1" applyAlignment="1" applyProtection="1">
      <alignment horizontal="right" vertical="top" wrapText="1"/>
    </xf>
    <xf numFmtId="17" fontId="14" fillId="2" borderId="27" xfId="0" applyNumberFormat="1" applyFont="1" applyFill="1" applyBorder="1" applyAlignment="1" applyProtection="1">
      <alignment horizontal="left" vertical="top" wrapText="1"/>
    </xf>
    <xf numFmtId="0" fontId="14" fillId="2" borderId="5" xfId="0" applyFont="1" applyFill="1" applyBorder="1" applyAlignment="1" applyProtection="1">
      <alignment horizontal="left" vertical="top" wrapText="1"/>
    </xf>
    <xf numFmtId="166" fontId="14" fillId="2" borderId="27" xfId="0" applyNumberFormat="1" applyFont="1" applyFill="1" applyBorder="1" applyAlignment="1" applyProtection="1">
      <alignment horizontal="left" vertical="top" wrapText="1"/>
    </xf>
    <xf numFmtId="0" fontId="62" fillId="0" borderId="11" xfId="0" applyFont="1" applyBorder="1" applyAlignment="1">
      <alignment wrapText="1"/>
    </xf>
    <xf numFmtId="167" fontId="14" fillId="2" borderId="55" xfId="0" applyNumberFormat="1" applyFont="1" applyFill="1" applyBorder="1" applyAlignment="1" applyProtection="1">
      <alignment horizontal="right" vertical="top" wrapText="1"/>
    </xf>
    <xf numFmtId="167" fontId="15" fillId="2" borderId="42" xfId="0" applyNumberFormat="1" applyFont="1" applyFill="1" applyBorder="1" applyAlignment="1" applyProtection="1">
      <alignment horizontal="right" vertical="top" wrapText="1"/>
    </xf>
    <xf numFmtId="17" fontId="14" fillId="2" borderId="27" xfId="0" applyNumberFormat="1" applyFont="1" applyFill="1" applyBorder="1" applyAlignment="1" applyProtection="1">
      <alignment horizontal="left" vertical="top" wrapText="1"/>
    </xf>
    <xf numFmtId="0" fontId="14" fillId="2" borderId="5" xfId="0" applyFont="1" applyFill="1" applyBorder="1" applyAlignment="1" applyProtection="1">
      <alignment horizontal="left" vertical="top" wrapText="1"/>
    </xf>
    <xf numFmtId="166" fontId="14" fillId="2" borderId="27" xfId="0" applyNumberFormat="1" applyFont="1" applyFill="1" applyBorder="1" applyAlignment="1" applyProtection="1">
      <alignment horizontal="left" vertical="top" wrapText="1"/>
    </xf>
    <xf numFmtId="0" fontId="62" fillId="0" borderId="11" xfId="0" applyFont="1" applyBorder="1" applyAlignment="1">
      <alignment wrapText="1"/>
    </xf>
    <xf numFmtId="167" fontId="14" fillId="2" borderId="55" xfId="0" applyNumberFormat="1" applyFont="1" applyFill="1" applyBorder="1" applyAlignment="1" applyProtection="1">
      <alignment horizontal="right" vertical="top" wrapText="1"/>
    </xf>
    <xf numFmtId="167" fontId="15" fillId="2" borderId="42" xfId="0" applyNumberFormat="1" applyFont="1" applyFill="1" applyBorder="1" applyAlignment="1" applyProtection="1">
      <alignment horizontal="right" vertical="top" wrapText="1"/>
    </xf>
    <xf numFmtId="17" fontId="14" fillId="2" borderId="27" xfId="0" applyNumberFormat="1" applyFont="1" applyFill="1" applyBorder="1" applyAlignment="1" applyProtection="1">
      <alignment horizontal="left" vertical="top" wrapText="1"/>
    </xf>
    <xf numFmtId="0" fontId="14" fillId="2" borderId="5" xfId="0" applyFont="1" applyFill="1" applyBorder="1" applyAlignment="1" applyProtection="1">
      <alignment horizontal="left" vertical="top" wrapText="1"/>
    </xf>
    <xf numFmtId="166" fontId="14" fillId="2" borderId="27" xfId="0" applyNumberFormat="1" applyFont="1" applyFill="1" applyBorder="1" applyAlignment="1" applyProtection="1">
      <alignment horizontal="left" vertical="top" wrapText="1"/>
    </xf>
    <xf numFmtId="0" fontId="62" fillId="0" borderId="11" xfId="0" applyFont="1" applyBorder="1" applyAlignment="1">
      <alignment wrapText="1"/>
    </xf>
    <xf numFmtId="167" fontId="14" fillId="2" borderId="55" xfId="0" applyNumberFormat="1" applyFont="1" applyFill="1" applyBorder="1" applyAlignment="1" applyProtection="1">
      <alignment horizontal="right" vertical="top" wrapText="1"/>
    </xf>
    <xf numFmtId="167" fontId="15" fillId="2" borderId="42" xfId="0" applyNumberFormat="1" applyFont="1" applyFill="1" applyBorder="1" applyAlignment="1" applyProtection="1">
      <alignment horizontal="right" vertical="top" wrapText="1"/>
    </xf>
    <xf numFmtId="17" fontId="14" fillId="2" borderId="27" xfId="0" applyNumberFormat="1" applyFont="1" applyFill="1" applyBorder="1" applyAlignment="1" applyProtection="1">
      <alignment horizontal="left" vertical="top" wrapText="1"/>
    </xf>
    <xf numFmtId="0" fontId="14" fillId="2" borderId="5" xfId="0" applyFont="1" applyFill="1" applyBorder="1" applyAlignment="1" applyProtection="1">
      <alignment horizontal="left" vertical="top" wrapText="1"/>
    </xf>
    <xf numFmtId="166" fontId="14" fillId="2" borderId="27" xfId="0" applyNumberFormat="1" applyFont="1" applyFill="1" applyBorder="1" applyAlignment="1" applyProtection="1">
      <alignment horizontal="left" vertical="top" wrapText="1"/>
    </xf>
    <xf numFmtId="0" fontId="62" fillId="0" borderId="11" xfId="0" applyFont="1" applyBorder="1" applyAlignment="1">
      <alignment wrapText="1"/>
    </xf>
    <xf numFmtId="167" fontId="14" fillId="2" borderId="55" xfId="0" applyNumberFormat="1" applyFont="1" applyFill="1" applyBorder="1" applyAlignment="1" applyProtection="1">
      <alignment horizontal="right" vertical="top" wrapText="1"/>
    </xf>
    <xf numFmtId="167" fontId="15" fillId="2" borderId="42" xfId="0" applyNumberFormat="1" applyFont="1" applyFill="1" applyBorder="1" applyAlignment="1" applyProtection="1">
      <alignment horizontal="right" vertical="top" wrapText="1"/>
    </xf>
    <xf numFmtId="17" fontId="14" fillId="2" borderId="27" xfId="0" applyNumberFormat="1" applyFont="1" applyFill="1" applyBorder="1" applyAlignment="1" applyProtection="1">
      <alignment horizontal="left" vertical="top" wrapText="1"/>
    </xf>
    <xf numFmtId="0" fontId="14" fillId="2" borderId="5" xfId="0" applyFont="1" applyFill="1" applyBorder="1" applyAlignment="1" applyProtection="1">
      <alignment horizontal="left" vertical="top" wrapText="1"/>
    </xf>
    <xf numFmtId="166" fontId="14" fillId="2" borderId="27" xfId="0" applyNumberFormat="1" applyFont="1" applyFill="1" applyBorder="1" applyAlignment="1" applyProtection="1">
      <alignment horizontal="left" vertical="top" wrapText="1"/>
    </xf>
    <xf numFmtId="167" fontId="14" fillId="2" borderId="55" xfId="0" applyNumberFormat="1" applyFont="1" applyFill="1" applyBorder="1" applyAlignment="1" applyProtection="1">
      <alignment horizontal="right" vertical="top" wrapText="1"/>
    </xf>
    <xf numFmtId="0" fontId="62" fillId="0" borderId="0" xfId="0" applyFont="1" applyAlignment="1">
      <alignment wrapText="1"/>
    </xf>
    <xf numFmtId="167" fontId="15" fillId="2" borderId="42" xfId="0" applyNumberFormat="1" applyFont="1" applyFill="1" applyBorder="1" applyAlignment="1" applyProtection="1">
      <alignment horizontal="right" vertical="top" wrapText="1"/>
    </xf>
    <xf numFmtId="17" fontId="14" fillId="2" borderId="27" xfId="0" applyNumberFormat="1" applyFont="1" applyFill="1" applyBorder="1" applyAlignment="1" applyProtection="1">
      <alignment horizontal="left" vertical="top" wrapText="1"/>
    </xf>
    <xf numFmtId="0" fontId="14" fillId="2" borderId="5" xfId="0" applyFont="1" applyFill="1" applyBorder="1" applyAlignment="1" applyProtection="1">
      <alignment horizontal="left" vertical="top" wrapText="1"/>
    </xf>
    <xf numFmtId="166" fontId="14" fillId="2" borderId="27" xfId="0" applyNumberFormat="1" applyFont="1" applyFill="1" applyBorder="1" applyAlignment="1" applyProtection="1">
      <alignment horizontal="left" vertical="top" wrapText="1"/>
    </xf>
    <xf numFmtId="0" fontId="62" fillId="0" borderId="11" xfId="0" applyFont="1" applyBorder="1" applyAlignment="1">
      <alignment wrapText="1"/>
    </xf>
    <xf numFmtId="167" fontId="14" fillId="2" borderId="55" xfId="0" applyNumberFormat="1" applyFont="1" applyFill="1" applyBorder="1" applyAlignment="1" applyProtection="1">
      <alignment horizontal="right" vertical="top" wrapText="1"/>
    </xf>
    <xf numFmtId="167" fontId="15" fillId="2" borderId="42" xfId="0" applyNumberFormat="1" applyFont="1" applyFill="1" applyBorder="1" applyAlignment="1" applyProtection="1">
      <alignment horizontal="right" vertical="top" wrapText="1"/>
    </xf>
    <xf numFmtId="17" fontId="14" fillId="2" borderId="27" xfId="0" applyNumberFormat="1" applyFont="1" applyFill="1" applyBorder="1" applyAlignment="1" applyProtection="1">
      <alignment horizontal="left" vertical="top" wrapText="1"/>
    </xf>
    <xf numFmtId="0" fontId="14" fillId="2" borderId="5" xfId="0" applyFont="1" applyFill="1" applyBorder="1" applyAlignment="1" applyProtection="1">
      <alignment horizontal="left" vertical="top" wrapText="1"/>
    </xf>
    <xf numFmtId="166" fontId="14" fillId="2" borderId="27" xfId="0" applyNumberFormat="1" applyFont="1" applyFill="1" applyBorder="1" applyAlignment="1" applyProtection="1">
      <alignment horizontal="left" vertical="top" wrapText="1"/>
    </xf>
    <xf numFmtId="167" fontId="14" fillId="2" borderId="27" xfId="0" applyNumberFormat="1" applyFont="1" applyFill="1" applyBorder="1" applyAlignment="1" applyProtection="1">
      <alignment horizontal="right" vertical="top" wrapText="1"/>
    </xf>
    <xf numFmtId="0" fontId="62" fillId="0" borderId="0" xfId="0" applyFont="1" applyAlignment="1">
      <alignment wrapText="1"/>
    </xf>
    <xf numFmtId="167" fontId="15" fillId="2" borderId="42" xfId="0" applyNumberFormat="1" applyFont="1" applyFill="1" applyBorder="1" applyAlignment="1" applyProtection="1">
      <alignment horizontal="right" vertical="top" wrapText="1"/>
    </xf>
    <xf numFmtId="17" fontId="14" fillId="2" borderId="27" xfId="0" applyNumberFormat="1" applyFont="1" applyFill="1" applyBorder="1" applyAlignment="1" applyProtection="1">
      <alignment horizontal="left" vertical="top" wrapText="1"/>
    </xf>
    <xf numFmtId="0" fontId="14" fillId="2" borderId="5" xfId="0" applyFont="1" applyFill="1" applyBorder="1" applyAlignment="1" applyProtection="1">
      <alignment horizontal="left" vertical="top" wrapText="1"/>
    </xf>
    <xf numFmtId="166" fontId="14" fillId="2" borderId="27" xfId="0" applyNumberFormat="1" applyFont="1" applyFill="1" applyBorder="1" applyAlignment="1" applyProtection="1">
      <alignment horizontal="left" vertical="top" wrapText="1"/>
    </xf>
    <xf numFmtId="167" fontId="14" fillId="2" borderId="27" xfId="0" applyNumberFormat="1" applyFont="1" applyFill="1" applyBorder="1" applyAlignment="1" applyProtection="1">
      <alignment horizontal="right" vertical="top" wrapText="1"/>
    </xf>
    <xf numFmtId="0" fontId="62" fillId="0" borderId="11" xfId="0" applyFont="1" applyBorder="1" applyAlignment="1">
      <alignment wrapText="1"/>
    </xf>
    <xf numFmtId="167" fontId="15" fillId="2" borderId="42" xfId="0" applyNumberFormat="1" applyFont="1" applyFill="1" applyBorder="1" applyAlignment="1" applyProtection="1">
      <alignment horizontal="right" vertical="top" wrapText="1"/>
    </xf>
    <xf numFmtId="17" fontId="14" fillId="2" borderId="27" xfId="0" applyNumberFormat="1" applyFont="1" applyFill="1" applyBorder="1" applyAlignment="1" applyProtection="1">
      <alignment horizontal="left" vertical="top" wrapText="1"/>
    </xf>
    <xf numFmtId="0" fontId="14" fillId="2" borderId="5" xfId="0" applyFont="1" applyFill="1" applyBorder="1" applyAlignment="1" applyProtection="1">
      <alignment horizontal="left" vertical="top" wrapText="1"/>
    </xf>
    <xf numFmtId="166" fontId="14" fillId="2" borderId="27" xfId="0" applyNumberFormat="1" applyFont="1" applyFill="1" applyBorder="1" applyAlignment="1" applyProtection="1">
      <alignment horizontal="left" vertical="top" wrapText="1"/>
    </xf>
    <xf numFmtId="167" fontId="14" fillId="2" borderId="27" xfId="0" applyNumberFormat="1" applyFont="1" applyFill="1" applyBorder="1" applyAlignment="1" applyProtection="1">
      <alignment horizontal="right" vertical="top" wrapText="1"/>
    </xf>
    <xf numFmtId="0" fontId="62" fillId="0" borderId="11" xfId="0" applyFont="1" applyBorder="1" applyAlignment="1">
      <alignment wrapText="1"/>
    </xf>
    <xf numFmtId="167" fontId="15" fillId="2" borderId="42" xfId="0" applyNumberFormat="1" applyFont="1" applyFill="1" applyBorder="1" applyAlignment="1" applyProtection="1">
      <alignment horizontal="right" vertical="top" wrapText="1"/>
    </xf>
    <xf numFmtId="17" fontId="14" fillId="2" borderId="27" xfId="0" applyNumberFormat="1" applyFont="1" applyFill="1" applyBorder="1" applyAlignment="1" applyProtection="1">
      <alignment horizontal="left" vertical="top" wrapText="1"/>
    </xf>
    <xf numFmtId="0" fontId="14" fillId="2" borderId="5" xfId="0" applyFont="1" applyFill="1" applyBorder="1" applyAlignment="1" applyProtection="1">
      <alignment horizontal="left" vertical="top" wrapText="1"/>
    </xf>
    <xf numFmtId="166" fontId="14" fillId="2" borderId="27" xfId="0" applyNumberFormat="1" applyFont="1" applyFill="1" applyBorder="1" applyAlignment="1" applyProtection="1">
      <alignment horizontal="left" vertical="top" wrapText="1"/>
    </xf>
    <xf numFmtId="167" fontId="14" fillId="2" borderId="27" xfId="0" applyNumberFormat="1" applyFont="1" applyFill="1" applyBorder="1" applyAlignment="1" applyProtection="1">
      <alignment horizontal="right" vertical="top" wrapText="1"/>
    </xf>
    <xf numFmtId="0" fontId="62" fillId="0" borderId="0" xfId="0" applyFont="1" applyAlignment="1">
      <alignment wrapText="1"/>
    </xf>
    <xf numFmtId="167" fontId="15" fillId="2" borderId="42" xfId="0" applyNumberFormat="1" applyFont="1" applyFill="1" applyBorder="1" applyAlignment="1" applyProtection="1">
      <alignment horizontal="right" vertical="top" wrapText="1"/>
    </xf>
    <xf numFmtId="17" fontId="14" fillId="2" borderId="27" xfId="0" applyNumberFormat="1" applyFont="1" applyFill="1" applyBorder="1" applyAlignment="1" applyProtection="1">
      <alignment horizontal="left" vertical="top" wrapText="1"/>
    </xf>
    <xf numFmtId="0" fontId="14" fillId="2" borderId="5" xfId="0" applyFont="1" applyFill="1" applyBorder="1" applyAlignment="1" applyProtection="1">
      <alignment horizontal="left" vertical="top" wrapText="1"/>
    </xf>
    <xf numFmtId="166" fontId="14" fillId="2" borderId="27" xfId="0" applyNumberFormat="1" applyFont="1" applyFill="1" applyBorder="1" applyAlignment="1" applyProtection="1">
      <alignment horizontal="left" vertical="top" wrapText="1"/>
    </xf>
    <xf numFmtId="167" fontId="14" fillId="2" borderId="27" xfId="0" applyNumberFormat="1" applyFont="1" applyFill="1" applyBorder="1" applyAlignment="1" applyProtection="1">
      <alignment horizontal="right" vertical="top" wrapText="1"/>
    </xf>
    <xf numFmtId="0" fontId="62" fillId="0" borderId="11" xfId="0" applyFont="1" applyBorder="1" applyAlignment="1">
      <alignment wrapText="1"/>
    </xf>
    <xf numFmtId="167" fontId="15" fillId="2" borderId="42" xfId="0" applyNumberFormat="1" applyFont="1" applyFill="1" applyBorder="1" applyAlignment="1" applyProtection="1">
      <alignment horizontal="right" vertical="top" wrapText="1"/>
    </xf>
    <xf numFmtId="17" fontId="14" fillId="2" borderId="27" xfId="0" applyNumberFormat="1" applyFont="1" applyFill="1" applyBorder="1" applyAlignment="1" applyProtection="1">
      <alignment horizontal="left" vertical="top" wrapText="1"/>
    </xf>
    <xf numFmtId="0" fontId="14" fillId="2" borderId="5" xfId="0" applyFont="1" applyFill="1" applyBorder="1" applyAlignment="1" applyProtection="1">
      <alignment horizontal="left" vertical="top" wrapText="1"/>
    </xf>
    <xf numFmtId="166" fontId="14" fillId="2" borderId="27" xfId="0" applyNumberFormat="1" applyFont="1" applyFill="1" applyBorder="1" applyAlignment="1" applyProtection="1">
      <alignment horizontal="left" vertical="top" wrapText="1"/>
    </xf>
    <xf numFmtId="167" fontId="14" fillId="2" borderId="27" xfId="0" applyNumberFormat="1" applyFont="1" applyFill="1" applyBorder="1" applyAlignment="1" applyProtection="1">
      <alignment horizontal="right" vertical="top" wrapText="1"/>
    </xf>
    <xf numFmtId="0" fontId="62" fillId="0" borderId="11" xfId="0" applyFont="1" applyBorder="1" applyAlignment="1">
      <alignment wrapText="1"/>
    </xf>
    <xf numFmtId="167" fontId="15" fillId="2" borderId="42" xfId="0" applyNumberFormat="1" applyFont="1" applyFill="1" applyBorder="1" applyAlignment="1" applyProtection="1">
      <alignment horizontal="right" vertical="top" wrapText="1"/>
    </xf>
    <xf numFmtId="17" fontId="14" fillId="2" borderId="27" xfId="0" applyNumberFormat="1" applyFont="1" applyFill="1" applyBorder="1" applyAlignment="1" applyProtection="1">
      <alignment horizontal="left" vertical="top" wrapText="1"/>
    </xf>
    <xf numFmtId="0" fontId="14" fillId="2" borderId="5" xfId="0" applyFont="1" applyFill="1" applyBorder="1" applyAlignment="1" applyProtection="1">
      <alignment horizontal="left" vertical="top" wrapText="1"/>
    </xf>
    <xf numFmtId="166" fontId="14" fillId="2" borderId="27" xfId="0" applyNumberFormat="1" applyFont="1" applyFill="1" applyBorder="1" applyAlignment="1" applyProtection="1">
      <alignment horizontal="left" vertical="top" wrapText="1"/>
    </xf>
    <xf numFmtId="167" fontId="14" fillId="2" borderId="27" xfId="0" applyNumberFormat="1" applyFont="1" applyFill="1" applyBorder="1" applyAlignment="1" applyProtection="1">
      <alignment horizontal="right" vertical="top" wrapText="1"/>
    </xf>
    <xf numFmtId="0" fontId="62" fillId="0" borderId="11" xfId="0" applyFont="1" applyBorder="1" applyAlignment="1">
      <alignment wrapText="1"/>
    </xf>
    <xf numFmtId="167" fontId="15" fillId="2" borderId="42" xfId="0" applyNumberFormat="1" applyFont="1" applyFill="1" applyBorder="1" applyAlignment="1" applyProtection="1">
      <alignment horizontal="right" vertical="top" wrapText="1"/>
    </xf>
    <xf numFmtId="17" fontId="14" fillId="2" borderId="27" xfId="0" applyNumberFormat="1" applyFont="1" applyFill="1" applyBorder="1" applyAlignment="1" applyProtection="1">
      <alignment horizontal="left" vertical="top" wrapText="1"/>
    </xf>
    <xf numFmtId="0" fontId="14" fillId="2" borderId="5" xfId="0" applyFont="1" applyFill="1" applyBorder="1" applyAlignment="1" applyProtection="1">
      <alignment horizontal="left" vertical="top" wrapText="1"/>
    </xf>
    <xf numFmtId="166" fontId="14" fillId="2" borderId="27" xfId="0" applyNumberFormat="1" applyFont="1" applyFill="1" applyBorder="1" applyAlignment="1" applyProtection="1">
      <alignment horizontal="left" vertical="top" wrapText="1"/>
    </xf>
    <xf numFmtId="167" fontId="14" fillId="2" borderId="27" xfId="0" applyNumberFormat="1" applyFont="1" applyFill="1" applyBorder="1" applyAlignment="1" applyProtection="1">
      <alignment horizontal="right" vertical="top" wrapText="1"/>
    </xf>
    <xf numFmtId="0" fontId="62" fillId="0" borderId="11" xfId="0" applyFont="1" applyBorder="1" applyAlignment="1">
      <alignment wrapText="1"/>
    </xf>
    <xf numFmtId="167" fontId="15" fillId="2" borderId="42" xfId="0" applyNumberFormat="1" applyFont="1" applyFill="1" applyBorder="1" applyAlignment="1" applyProtection="1">
      <alignment horizontal="right" vertical="top" wrapText="1"/>
    </xf>
    <xf numFmtId="0" fontId="14" fillId="2" borderId="55" xfId="0" applyFont="1" applyFill="1" applyBorder="1" applyAlignment="1" applyProtection="1">
      <alignment horizontal="left" vertical="top" wrapText="1"/>
    </xf>
    <xf numFmtId="17" fontId="14" fillId="2" borderId="27" xfId="0" applyNumberFormat="1" applyFont="1" applyFill="1" applyBorder="1" applyAlignment="1" applyProtection="1">
      <alignment horizontal="left" vertical="top" wrapText="1"/>
    </xf>
    <xf numFmtId="0" fontId="14" fillId="2" borderId="5" xfId="0" applyFont="1" applyFill="1" applyBorder="1" applyAlignment="1" applyProtection="1">
      <alignment horizontal="left" vertical="top" wrapText="1"/>
    </xf>
    <xf numFmtId="167" fontId="14" fillId="2" borderId="27" xfId="0" applyNumberFormat="1" applyFont="1" applyFill="1" applyBorder="1" applyAlignment="1" applyProtection="1">
      <alignment horizontal="left" vertical="top" wrapText="1"/>
    </xf>
    <xf numFmtId="166" fontId="14" fillId="2" borderId="27" xfId="0" applyNumberFormat="1" applyFont="1" applyFill="1" applyBorder="1" applyAlignment="1" applyProtection="1">
      <alignment horizontal="left" vertical="top" wrapText="1"/>
    </xf>
    <xf numFmtId="167" fontId="15" fillId="2" borderId="42" xfId="0" applyNumberFormat="1" applyFont="1" applyFill="1" applyBorder="1" applyAlignment="1" applyProtection="1">
      <alignment horizontal="right" vertical="top" wrapText="1"/>
    </xf>
    <xf numFmtId="0" fontId="14" fillId="2" borderId="55" xfId="0" applyFont="1" applyFill="1" applyBorder="1" applyAlignment="1" applyProtection="1">
      <alignment horizontal="left" vertical="top" wrapText="1"/>
    </xf>
    <xf numFmtId="17" fontId="14" fillId="2" borderId="27" xfId="0" applyNumberFormat="1" applyFont="1" applyFill="1" applyBorder="1" applyAlignment="1" applyProtection="1">
      <alignment horizontal="left" vertical="top" wrapText="1"/>
    </xf>
    <xf numFmtId="0" fontId="14" fillId="2" borderId="5" xfId="0" applyFont="1" applyFill="1" applyBorder="1" applyAlignment="1" applyProtection="1">
      <alignment horizontal="left" vertical="top" wrapText="1"/>
    </xf>
    <xf numFmtId="167" fontId="14" fillId="2" borderId="27" xfId="0" applyNumberFormat="1" applyFont="1" applyFill="1" applyBorder="1" applyAlignment="1" applyProtection="1">
      <alignment horizontal="left" vertical="top" wrapText="1"/>
    </xf>
    <xf numFmtId="166" fontId="14" fillId="2" borderId="27" xfId="0" applyNumberFormat="1" applyFont="1" applyFill="1" applyBorder="1" applyAlignment="1" applyProtection="1">
      <alignment horizontal="left" vertical="top" wrapText="1"/>
    </xf>
    <xf numFmtId="167" fontId="15" fillId="2" borderId="42" xfId="0" applyNumberFormat="1" applyFont="1" applyFill="1" applyBorder="1" applyAlignment="1" applyProtection="1">
      <alignment horizontal="right" vertical="top" wrapText="1"/>
    </xf>
    <xf numFmtId="0" fontId="14" fillId="2" borderId="55" xfId="0" applyFont="1" applyFill="1" applyBorder="1" applyAlignment="1" applyProtection="1">
      <alignment horizontal="left" vertical="top" wrapText="1"/>
    </xf>
    <xf numFmtId="17" fontId="14" fillId="2" borderId="27" xfId="0" applyNumberFormat="1" applyFont="1" applyFill="1" applyBorder="1" applyAlignment="1" applyProtection="1">
      <alignment horizontal="left" vertical="top" wrapText="1"/>
    </xf>
    <xf numFmtId="167" fontId="14" fillId="2" borderId="27" xfId="0" applyNumberFormat="1" applyFont="1" applyFill="1" applyBorder="1" applyAlignment="1" applyProtection="1">
      <alignment horizontal="left" vertical="top" wrapText="1"/>
    </xf>
    <xf numFmtId="166" fontId="14" fillId="2" borderId="27" xfId="0" applyNumberFormat="1" applyFont="1" applyFill="1" applyBorder="1" applyAlignment="1" applyProtection="1">
      <alignment horizontal="left" vertical="top" wrapText="1"/>
    </xf>
    <xf numFmtId="0" fontId="14" fillId="0" borderId="0" xfId="0" applyFont="1" applyAlignment="1">
      <alignment horizontal="left" vertical="center" wrapText="1"/>
    </xf>
    <xf numFmtId="167" fontId="15" fillId="2" borderId="42" xfId="0" applyNumberFormat="1" applyFont="1" applyFill="1" applyBorder="1" applyAlignment="1" applyProtection="1">
      <alignment horizontal="right" vertical="top" wrapText="1"/>
    </xf>
    <xf numFmtId="0" fontId="14" fillId="2" borderId="55" xfId="0" applyFont="1" applyFill="1" applyBorder="1" applyAlignment="1" applyProtection="1">
      <alignment horizontal="left" vertical="top" wrapText="1"/>
    </xf>
    <xf numFmtId="17" fontId="14" fillId="2" borderId="27" xfId="0" applyNumberFormat="1" applyFont="1" applyFill="1" applyBorder="1" applyAlignment="1" applyProtection="1">
      <alignment horizontal="left" vertical="top" wrapText="1"/>
    </xf>
    <xf numFmtId="0" fontId="14" fillId="2" borderId="11" xfId="0" applyFont="1" applyFill="1" applyBorder="1" applyAlignment="1" applyProtection="1">
      <alignment horizontal="left" vertical="top" wrapText="1"/>
    </xf>
    <xf numFmtId="167" fontId="14" fillId="2" borderId="27" xfId="0" applyNumberFormat="1" applyFont="1" applyFill="1" applyBorder="1" applyAlignment="1" applyProtection="1">
      <alignment horizontal="left" vertical="top" wrapText="1"/>
    </xf>
    <xf numFmtId="166" fontId="14" fillId="2" borderId="27" xfId="0" applyNumberFormat="1" applyFont="1" applyFill="1" applyBorder="1" applyAlignment="1" applyProtection="1">
      <alignment horizontal="left" vertical="top" wrapText="1"/>
    </xf>
    <xf numFmtId="167" fontId="15" fillId="2" borderId="42" xfId="0" applyNumberFormat="1" applyFont="1" applyFill="1" applyBorder="1" applyAlignment="1" applyProtection="1">
      <alignment horizontal="right" vertical="top" wrapText="1"/>
    </xf>
    <xf numFmtId="0" fontId="14" fillId="2" borderId="55" xfId="0" applyFont="1" applyFill="1" applyBorder="1" applyAlignment="1" applyProtection="1">
      <alignment horizontal="left" vertical="top" wrapText="1"/>
    </xf>
    <xf numFmtId="17" fontId="14" fillId="2" borderId="27" xfId="0" applyNumberFormat="1" applyFont="1" applyFill="1" applyBorder="1" applyAlignment="1" applyProtection="1">
      <alignment horizontal="left" vertical="top" wrapText="1"/>
    </xf>
    <xf numFmtId="0" fontId="14" fillId="2" borderId="11" xfId="0" applyFont="1" applyFill="1" applyBorder="1" applyAlignment="1" applyProtection="1">
      <alignment horizontal="left" vertical="top" wrapText="1"/>
    </xf>
    <xf numFmtId="167" fontId="14" fillId="2" borderId="27" xfId="0" applyNumberFormat="1" applyFont="1" applyFill="1" applyBorder="1" applyAlignment="1" applyProtection="1">
      <alignment horizontal="left" vertical="top" wrapText="1"/>
    </xf>
    <xf numFmtId="166" fontId="14" fillId="2" borderId="27" xfId="0" applyNumberFormat="1" applyFont="1" applyFill="1" applyBorder="1" applyAlignment="1" applyProtection="1">
      <alignment horizontal="left" vertical="top" wrapText="1"/>
    </xf>
    <xf numFmtId="167" fontId="15" fillId="2" borderId="42" xfId="0" applyNumberFormat="1" applyFont="1" applyFill="1" applyBorder="1" applyAlignment="1" applyProtection="1">
      <alignment horizontal="right" vertical="top" wrapText="1"/>
    </xf>
    <xf numFmtId="0" fontId="14" fillId="2" borderId="55" xfId="0" applyFont="1" applyFill="1" applyBorder="1" applyAlignment="1" applyProtection="1">
      <alignment horizontal="left" vertical="top" wrapText="1"/>
    </xf>
    <xf numFmtId="17" fontId="14" fillId="2" borderId="27" xfId="0" applyNumberFormat="1" applyFont="1" applyFill="1" applyBorder="1" applyAlignment="1" applyProtection="1">
      <alignment horizontal="left" vertical="top" wrapText="1"/>
    </xf>
    <xf numFmtId="0" fontId="14" fillId="2" borderId="11" xfId="0" applyFont="1" applyFill="1" applyBorder="1" applyAlignment="1" applyProtection="1">
      <alignment horizontal="left" vertical="top" wrapText="1"/>
    </xf>
    <xf numFmtId="167" fontId="14" fillId="2" borderId="27" xfId="0" applyNumberFormat="1" applyFont="1" applyFill="1" applyBorder="1" applyAlignment="1" applyProtection="1">
      <alignment horizontal="left" vertical="top" wrapText="1"/>
    </xf>
    <xf numFmtId="166" fontId="14" fillId="2" borderId="27" xfId="0" applyNumberFormat="1" applyFont="1" applyFill="1" applyBorder="1" applyAlignment="1" applyProtection="1">
      <alignment horizontal="left" vertical="top" wrapText="1"/>
    </xf>
    <xf numFmtId="167" fontId="15" fillId="2" borderId="42" xfId="0" applyNumberFormat="1" applyFont="1" applyFill="1" applyBorder="1" applyAlignment="1" applyProtection="1">
      <alignment horizontal="right" vertical="top" wrapText="1"/>
    </xf>
    <xf numFmtId="0" fontId="14" fillId="2" borderId="55" xfId="0" applyFont="1" applyFill="1" applyBorder="1" applyAlignment="1" applyProtection="1">
      <alignment horizontal="left" vertical="top" wrapText="1"/>
    </xf>
    <xf numFmtId="17" fontId="14" fillId="2" borderId="27" xfId="0" applyNumberFormat="1" applyFont="1" applyFill="1" applyBorder="1" applyAlignment="1" applyProtection="1">
      <alignment horizontal="left" vertical="top" wrapText="1"/>
    </xf>
    <xf numFmtId="167" fontId="14" fillId="2" borderId="27" xfId="0" applyNumberFormat="1" applyFont="1" applyFill="1" applyBorder="1" applyAlignment="1" applyProtection="1">
      <alignment horizontal="left" vertical="top" wrapText="1"/>
    </xf>
    <xf numFmtId="166" fontId="14" fillId="2" borderId="27" xfId="0" applyNumberFormat="1" applyFont="1" applyFill="1" applyBorder="1" applyAlignment="1" applyProtection="1">
      <alignment horizontal="left" vertical="top" wrapText="1"/>
    </xf>
    <xf numFmtId="0" fontId="31" fillId="0" borderId="11" xfId="0" applyFont="1" applyBorder="1" applyAlignment="1">
      <alignment horizontal="left" vertical="center" wrapText="1"/>
    </xf>
    <xf numFmtId="167" fontId="15" fillId="2" borderId="42" xfId="0" applyNumberFormat="1" applyFont="1" applyFill="1" applyBorder="1" applyAlignment="1" applyProtection="1">
      <alignment horizontal="right" vertical="top" wrapText="1"/>
    </xf>
    <xf numFmtId="0" fontId="14" fillId="2" borderId="55" xfId="0" applyFont="1" applyFill="1" applyBorder="1" applyAlignment="1" applyProtection="1">
      <alignment horizontal="left" vertical="top" wrapText="1"/>
    </xf>
    <xf numFmtId="17" fontId="14" fillId="2" borderId="27" xfId="0" applyNumberFormat="1" applyFont="1" applyFill="1" applyBorder="1" applyAlignment="1" applyProtection="1">
      <alignment horizontal="left" vertical="top" wrapText="1"/>
    </xf>
    <xf numFmtId="167" fontId="14" fillId="2" borderId="27" xfId="0" applyNumberFormat="1" applyFont="1" applyFill="1" applyBorder="1" applyAlignment="1" applyProtection="1">
      <alignment horizontal="left" vertical="top" wrapText="1"/>
    </xf>
    <xf numFmtId="166" fontId="14" fillId="2" borderId="27" xfId="0" applyNumberFormat="1" applyFont="1" applyFill="1" applyBorder="1" applyAlignment="1" applyProtection="1">
      <alignment horizontal="left" vertical="top" wrapText="1"/>
    </xf>
    <xf numFmtId="0" fontId="31" fillId="0" borderId="11" xfId="0" applyFont="1" applyBorder="1" applyAlignment="1">
      <alignment horizontal="left" vertical="center" wrapText="1"/>
    </xf>
    <xf numFmtId="167" fontId="15" fillId="2" borderId="42" xfId="0" applyNumberFormat="1" applyFont="1" applyFill="1" applyBorder="1" applyAlignment="1" applyProtection="1">
      <alignment horizontal="right" vertical="top" wrapText="1"/>
    </xf>
    <xf numFmtId="0" fontId="0" fillId="0" borderId="0" xfId="0"/>
    <xf numFmtId="0" fontId="14" fillId="2" borderId="55" xfId="0" applyFont="1" applyFill="1" applyBorder="1" applyAlignment="1" applyProtection="1">
      <alignment horizontal="left" vertical="top" wrapText="1"/>
    </xf>
    <xf numFmtId="17" fontId="14" fillId="2" borderId="27" xfId="0" applyNumberFormat="1" applyFont="1" applyFill="1" applyBorder="1" applyAlignment="1" applyProtection="1">
      <alignment horizontal="left" vertical="top" wrapText="1"/>
    </xf>
    <xf numFmtId="0" fontId="14" fillId="2" borderId="5" xfId="0" applyFont="1" applyFill="1" applyBorder="1" applyAlignment="1" applyProtection="1">
      <alignment horizontal="left" vertical="top" wrapText="1"/>
    </xf>
    <xf numFmtId="167" fontId="14" fillId="2" borderId="27" xfId="0" applyNumberFormat="1" applyFont="1" applyFill="1" applyBorder="1" applyAlignment="1" applyProtection="1">
      <alignment horizontal="left" vertical="top" wrapText="1"/>
    </xf>
    <xf numFmtId="166" fontId="14" fillId="2" borderId="27" xfId="0" applyNumberFormat="1" applyFont="1" applyFill="1" applyBorder="1" applyAlignment="1" applyProtection="1">
      <alignment horizontal="left" vertical="top" wrapText="1"/>
    </xf>
    <xf numFmtId="167" fontId="15" fillId="2" borderId="42" xfId="0" applyNumberFormat="1" applyFont="1" applyFill="1" applyBorder="1" applyAlignment="1" applyProtection="1">
      <alignment horizontal="right" vertical="top" wrapText="1"/>
    </xf>
    <xf numFmtId="0" fontId="14" fillId="2" borderId="55" xfId="0" applyFont="1" applyFill="1" applyBorder="1" applyAlignment="1" applyProtection="1">
      <alignment horizontal="left" vertical="top" wrapText="1"/>
    </xf>
    <xf numFmtId="17" fontId="14" fillId="2" borderId="27" xfId="0" applyNumberFormat="1" applyFont="1" applyFill="1" applyBorder="1" applyAlignment="1" applyProtection="1">
      <alignment horizontal="left" vertical="top" wrapText="1"/>
    </xf>
    <xf numFmtId="0" fontId="14" fillId="2" borderId="5" xfId="0" applyFont="1" applyFill="1" applyBorder="1" applyAlignment="1" applyProtection="1">
      <alignment horizontal="left" vertical="top" wrapText="1"/>
    </xf>
    <xf numFmtId="167" fontId="14" fillId="2" borderId="27" xfId="0" applyNumberFormat="1" applyFont="1" applyFill="1" applyBorder="1" applyAlignment="1" applyProtection="1">
      <alignment horizontal="left" vertical="top" wrapText="1"/>
    </xf>
    <xf numFmtId="166" fontId="14" fillId="2" borderId="27" xfId="0" applyNumberFormat="1" applyFont="1" applyFill="1" applyBorder="1" applyAlignment="1" applyProtection="1">
      <alignment horizontal="left" vertical="top" wrapText="1"/>
    </xf>
    <xf numFmtId="167" fontId="15" fillId="2" borderId="42" xfId="0" applyNumberFormat="1" applyFont="1" applyFill="1" applyBorder="1" applyAlignment="1" applyProtection="1">
      <alignment horizontal="right" vertical="top" wrapText="1"/>
    </xf>
    <xf numFmtId="0" fontId="14" fillId="2" borderId="55" xfId="0" applyFont="1" applyFill="1" applyBorder="1" applyAlignment="1" applyProtection="1">
      <alignment horizontal="left" vertical="top" wrapText="1"/>
    </xf>
    <xf numFmtId="17" fontId="14" fillId="2" borderId="27" xfId="0" applyNumberFormat="1" applyFont="1" applyFill="1" applyBorder="1" applyAlignment="1" applyProtection="1">
      <alignment horizontal="left" vertical="top" wrapText="1"/>
    </xf>
    <xf numFmtId="0" fontId="14" fillId="2" borderId="5" xfId="0" applyFont="1" applyFill="1" applyBorder="1" applyAlignment="1" applyProtection="1">
      <alignment horizontal="left" vertical="top" wrapText="1"/>
    </xf>
    <xf numFmtId="167" fontId="14" fillId="2" borderId="27" xfId="0" applyNumberFormat="1" applyFont="1" applyFill="1" applyBorder="1" applyAlignment="1" applyProtection="1">
      <alignment horizontal="left" vertical="top" wrapText="1"/>
    </xf>
    <xf numFmtId="166" fontId="14" fillId="2" borderId="27" xfId="0" applyNumberFormat="1" applyFont="1" applyFill="1" applyBorder="1" applyAlignment="1" applyProtection="1">
      <alignment horizontal="left" vertical="top" wrapText="1"/>
    </xf>
    <xf numFmtId="167" fontId="15" fillId="2" borderId="42" xfId="0" applyNumberFormat="1" applyFont="1" applyFill="1" applyBorder="1" applyAlignment="1" applyProtection="1">
      <alignment horizontal="right" vertical="top" wrapText="1"/>
    </xf>
    <xf numFmtId="0" fontId="14" fillId="2" borderId="55" xfId="0" applyFont="1" applyFill="1" applyBorder="1" applyAlignment="1" applyProtection="1">
      <alignment horizontal="left" vertical="top" wrapText="1"/>
    </xf>
    <xf numFmtId="17" fontId="14" fillId="2" borderId="27" xfId="0" applyNumberFormat="1" applyFont="1" applyFill="1" applyBorder="1" applyAlignment="1" applyProtection="1">
      <alignment horizontal="left" vertical="top" wrapText="1"/>
    </xf>
    <xf numFmtId="0" fontId="14" fillId="2" borderId="5" xfId="0" applyFont="1" applyFill="1" applyBorder="1" applyAlignment="1" applyProtection="1">
      <alignment horizontal="left" vertical="top" wrapText="1"/>
    </xf>
    <xf numFmtId="167" fontId="14" fillId="2" borderId="27" xfId="0" applyNumberFormat="1" applyFont="1" applyFill="1" applyBorder="1" applyAlignment="1" applyProtection="1">
      <alignment horizontal="left" vertical="top" wrapText="1"/>
    </xf>
    <xf numFmtId="166" fontId="14" fillId="2" borderId="27" xfId="0" applyNumberFormat="1" applyFont="1" applyFill="1" applyBorder="1" applyAlignment="1" applyProtection="1">
      <alignment horizontal="left" vertical="top" wrapText="1"/>
    </xf>
    <xf numFmtId="167" fontId="15" fillId="2" borderId="42" xfId="0" applyNumberFormat="1" applyFont="1" applyFill="1" applyBorder="1" applyAlignment="1" applyProtection="1">
      <alignment horizontal="right" vertical="top" wrapText="1"/>
    </xf>
    <xf numFmtId="0" fontId="14" fillId="2" borderId="55" xfId="0" applyFont="1" applyFill="1" applyBorder="1" applyAlignment="1" applyProtection="1">
      <alignment horizontal="left" vertical="top" wrapText="1"/>
    </xf>
    <xf numFmtId="17" fontId="14" fillId="2" borderId="27" xfId="0" applyNumberFormat="1" applyFont="1" applyFill="1" applyBorder="1" applyAlignment="1" applyProtection="1">
      <alignment horizontal="left" vertical="top" wrapText="1"/>
    </xf>
    <xf numFmtId="0" fontId="14" fillId="2" borderId="5" xfId="0" applyFont="1" applyFill="1" applyBorder="1" applyAlignment="1" applyProtection="1">
      <alignment horizontal="left" vertical="top" wrapText="1"/>
    </xf>
    <xf numFmtId="167" fontId="14" fillId="2" borderId="27" xfId="0" applyNumberFormat="1" applyFont="1" applyFill="1" applyBorder="1" applyAlignment="1" applyProtection="1">
      <alignment horizontal="left" vertical="top" wrapText="1"/>
    </xf>
    <xf numFmtId="166" fontId="14" fillId="2" borderId="27" xfId="0" applyNumberFormat="1" applyFont="1" applyFill="1" applyBorder="1" applyAlignment="1" applyProtection="1">
      <alignment horizontal="left" vertical="top" wrapText="1"/>
    </xf>
    <xf numFmtId="167" fontId="15" fillId="2" borderId="42" xfId="0" applyNumberFormat="1" applyFont="1" applyFill="1" applyBorder="1" applyAlignment="1" applyProtection="1">
      <alignment horizontal="right" vertical="top" wrapText="1"/>
    </xf>
    <xf numFmtId="0" fontId="25" fillId="0" borderId="0" xfId="0" applyFont="1" applyAlignment="1">
      <alignment wrapText="1"/>
    </xf>
    <xf numFmtId="0" fontId="14" fillId="0" borderId="0" xfId="0" applyFont="1" applyFill="1" applyBorder="1" applyAlignment="1" applyProtection="1">
      <alignment vertical="top" wrapText="1"/>
    </xf>
    <xf numFmtId="0" fontId="65" fillId="0" borderId="11" xfId="0" applyFont="1" applyBorder="1" applyAlignment="1">
      <alignment horizontal="center" vertical="center" wrapText="1"/>
    </xf>
    <xf numFmtId="0" fontId="65" fillId="0" borderId="11" xfId="0" applyFont="1" applyBorder="1"/>
    <xf numFmtId="0" fontId="66" fillId="3" borderId="20" xfId="0" applyFont="1" applyFill="1" applyBorder="1" applyAlignment="1" applyProtection="1">
      <alignment vertical="top" wrapText="1"/>
    </xf>
    <xf numFmtId="0" fontId="67" fillId="3" borderId="0" xfId="0" applyFont="1" applyFill="1" applyBorder="1" applyAlignment="1" applyProtection="1">
      <alignment horizontal="left" vertical="top" wrapText="1"/>
    </xf>
    <xf numFmtId="0" fontId="65" fillId="0" borderId="0" xfId="0" applyFont="1"/>
    <xf numFmtId="0" fontId="66" fillId="3" borderId="0" xfId="0" applyFont="1" applyFill="1" applyBorder="1" applyAlignment="1" applyProtection="1">
      <alignment vertical="top" wrapText="1"/>
    </xf>
    <xf numFmtId="0" fontId="66" fillId="3" borderId="21" xfId="0" applyFont="1" applyFill="1" applyBorder="1" applyAlignment="1" applyProtection="1">
      <alignment vertical="top" wrapText="1"/>
    </xf>
    <xf numFmtId="0" fontId="65" fillId="0" borderId="0" xfId="0" applyFont="1" applyAlignment="1">
      <alignment wrapText="1"/>
    </xf>
    <xf numFmtId="0" fontId="68" fillId="3" borderId="0" xfId="0" applyFont="1" applyFill="1" applyBorder="1" applyAlignment="1" applyProtection="1">
      <alignment horizontal="left" vertical="center" wrapText="1"/>
    </xf>
    <xf numFmtId="0" fontId="67" fillId="2" borderId="38" xfId="0" applyFont="1" applyFill="1" applyBorder="1" applyAlignment="1" applyProtection="1">
      <alignment horizontal="center" vertical="top" wrapText="1"/>
    </xf>
    <xf numFmtId="0" fontId="67" fillId="3" borderId="21" xfId="0" applyFont="1" applyFill="1" applyBorder="1" applyAlignment="1">
      <alignment horizontal="center" wrapText="1"/>
    </xf>
    <xf numFmtId="0" fontId="66" fillId="2" borderId="33" xfId="0" applyFont="1" applyFill="1" applyBorder="1" applyAlignment="1" applyProtection="1">
      <alignment horizontal="center" vertical="top" wrapText="1"/>
    </xf>
    <xf numFmtId="0" fontId="65" fillId="0" borderId="52" xfId="0" applyFont="1" applyBorder="1"/>
    <xf numFmtId="0" fontId="65" fillId="0" borderId="55" xfId="0" applyFont="1" applyBorder="1"/>
    <xf numFmtId="0" fontId="66" fillId="2" borderId="38" xfId="0" applyFont="1" applyFill="1" applyBorder="1" applyAlignment="1" applyProtection="1">
      <alignment horizontal="center" vertical="top" wrapText="1"/>
    </xf>
    <xf numFmtId="49" fontId="66" fillId="3" borderId="21" xfId="0" applyNumberFormat="1" applyFont="1" applyFill="1" applyBorder="1" applyAlignment="1">
      <alignment horizontal="left" vertical="top" wrapText="1"/>
    </xf>
    <xf numFmtId="0" fontId="66" fillId="2" borderId="11" xfId="0" applyFont="1" applyFill="1" applyBorder="1" applyAlignment="1" applyProtection="1">
      <alignment vertical="top" wrapText="1"/>
    </xf>
    <xf numFmtId="0" fontId="66" fillId="2" borderId="62" xfId="0" applyFont="1" applyFill="1" applyBorder="1" applyAlignment="1" applyProtection="1">
      <alignment horizontal="center" vertical="top" wrapText="1"/>
    </xf>
    <xf numFmtId="0" fontId="66" fillId="2" borderId="11" xfId="0" applyFont="1" applyFill="1" applyBorder="1" applyAlignment="1" applyProtection="1">
      <alignment horizontal="center" vertical="top" wrapText="1"/>
    </xf>
    <xf numFmtId="0" fontId="66" fillId="2" borderId="38" xfId="0" applyFont="1" applyFill="1" applyBorder="1" applyAlignment="1" applyProtection="1">
      <alignment horizontal="left" vertical="top" wrapText="1"/>
    </xf>
    <xf numFmtId="0" fontId="65" fillId="0" borderId="51" xfId="0" applyFont="1" applyBorder="1" applyAlignment="1">
      <alignment vertical="top" wrapText="1"/>
    </xf>
    <xf numFmtId="0" fontId="66" fillId="2" borderId="52" xfId="0" applyFont="1" applyFill="1" applyBorder="1" applyAlignment="1" applyProtection="1">
      <alignment horizontal="center" vertical="top" wrapText="1"/>
    </xf>
    <xf numFmtId="0" fontId="66" fillId="2" borderId="52" xfId="0" applyFont="1" applyFill="1" applyBorder="1" applyAlignment="1" applyProtection="1">
      <alignment horizontal="left" vertical="top" wrapText="1"/>
    </xf>
    <xf numFmtId="14" fontId="66" fillId="2" borderId="11" xfId="0" applyNumberFormat="1" applyFont="1" applyFill="1" applyBorder="1" applyAlignment="1" applyProtection="1">
      <alignment horizontal="left" vertical="top" wrapText="1"/>
    </xf>
    <xf numFmtId="0" fontId="66" fillId="2" borderId="50" xfId="0" applyFont="1" applyFill="1" applyBorder="1" applyAlignment="1" applyProtection="1">
      <alignment horizontal="center" vertical="top" wrapText="1"/>
    </xf>
    <xf numFmtId="0" fontId="65" fillId="0" borderId="0" xfId="0" applyFont="1" applyFill="1" applyBorder="1" applyAlignment="1">
      <alignment wrapText="1"/>
    </xf>
    <xf numFmtId="14" fontId="66" fillId="2" borderId="28" xfId="0" applyNumberFormat="1" applyFont="1" applyFill="1" applyBorder="1" applyAlignment="1" applyProtection="1">
      <alignment horizontal="left" vertical="top" wrapText="1"/>
    </xf>
    <xf numFmtId="0" fontId="66" fillId="2" borderId="40" xfId="0" applyFont="1" applyFill="1" applyBorder="1" applyAlignment="1" applyProtection="1">
      <alignment horizontal="center" vertical="top" wrapText="1"/>
    </xf>
    <xf numFmtId="0" fontId="65" fillId="0" borderId="50" xfId="0" applyFont="1" applyBorder="1" applyAlignment="1">
      <alignment wrapText="1"/>
    </xf>
    <xf numFmtId="0" fontId="66" fillId="2" borderId="40" xfId="0" applyFont="1" applyFill="1" applyBorder="1" applyAlignment="1" applyProtection="1">
      <alignment horizontal="center" vertical="center" wrapText="1"/>
    </xf>
    <xf numFmtId="14" fontId="66" fillId="2" borderId="47" xfId="0" applyNumberFormat="1" applyFont="1" applyFill="1" applyBorder="1" applyAlignment="1" applyProtection="1">
      <alignment horizontal="left" vertical="top" wrapText="1"/>
    </xf>
    <xf numFmtId="0" fontId="66" fillId="2" borderId="50" xfId="0" applyFont="1" applyFill="1" applyBorder="1" applyAlignment="1" applyProtection="1">
      <alignment horizontal="center" vertical="center" wrapText="1"/>
    </xf>
    <xf numFmtId="0" fontId="66" fillId="2" borderId="53" xfId="0" applyFont="1" applyFill="1" applyBorder="1" applyAlignment="1" applyProtection="1">
      <alignment horizontal="center" vertical="center" wrapText="1"/>
    </xf>
    <xf numFmtId="0" fontId="66" fillId="2" borderId="56" xfId="0" applyFont="1" applyFill="1" applyBorder="1" applyAlignment="1" applyProtection="1">
      <alignment horizontal="center" vertical="center" wrapText="1"/>
    </xf>
    <xf numFmtId="0" fontId="66" fillId="2" borderId="55" xfId="0" applyFont="1" applyFill="1" applyBorder="1" applyAlignment="1" applyProtection="1">
      <alignment horizontal="center" vertical="center" wrapText="1"/>
    </xf>
    <xf numFmtId="0" fontId="66" fillId="2" borderId="38" xfId="0" applyFont="1" applyFill="1" applyBorder="1" applyAlignment="1" applyProtection="1">
      <alignment horizontal="center" vertical="center" wrapText="1"/>
    </xf>
    <xf numFmtId="0" fontId="66" fillId="2" borderId="0" xfId="0" applyFont="1" applyFill="1" applyBorder="1" applyAlignment="1" applyProtection="1">
      <alignment horizontal="center" vertical="center" wrapText="1"/>
    </xf>
    <xf numFmtId="0" fontId="66" fillId="2" borderId="52" xfId="0" applyFont="1" applyFill="1" applyBorder="1" applyAlignment="1" applyProtection="1">
      <alignment horizontal="center" vertical="center" wrapText="1"/>
    </xf>
    <xf numFmtId="0" fontId="66" fillId="0" borderId="11" xfId="0" applyFont="1" applyBorder="1" applyAlignment="1">
      <alignment horizontal="center" vertical="top" wrapText="1"/>
    </xf>
    <xf numFmtId="1" fontId="66" fillId="2" borderId="52" xfId="0" applyNumberFormat="1" applyFont="1" applyFill="1" applyBorder="1" applyAlignment="1" applyProtection="1">
      <alignment horizontal="left" vertical="top" wrapText="1"/>
    </xf>
    <xf numFmtId="1" fontId="66" fillId="2" borderId="38" xfId="0" applyNumberFormat="1" applyFont="1" applyFill="1" applyBorder="1" applyAlignment="1" applyProtection="1">
      <alignment horizontal="left" vertical="top" wrapText="1"/>
    </xf>
    <xf numFmtId="1" fontId="66" fillId="2" borderId="55" xfId="0" applyNumberFormat="1" applyFont="1" applyFill="1" applyBorder="1" applyAlignment="1" applyProtection="1">
      <alignment horizontal="left" vertical="top" wrapText="1"/>
    </xf>
    <xf numFmtId="0" fontId="66" fillId="0" borderId="0" xfId="0" applyFont="1" applyFill="1" applyBorder="1" applyAlignment="1" applyProtection="1">
      <alignment vertical="top" wrapText="1"/>
    </xf>
    <xf numFmtId="0" fontId="65" fillId="0" borderId="53" xfId="0" applyFont="1" applyBorder="1"/>
    <xf numFmtId="14" fontId="66" fillId="0" borderId="11" xfId="0" applyNumberFormat="1" applyFont="1" applyBorder="1" applyAlignment="1">
      <alignment horizontal="center" vertical="top" wrapText="1"/>
    </xf>
    <xf numFmtId="14" fontId="66" fillId="2" borderId="11" xfId="0" applyNumberFormat="1" applyFont="1" applyFill="1" applyBorder="1" applyAlignment="1" applyProtection="1">
      <alignment horizontal="center" vertical="top" wrapText="1"/>
    </xf>
    <xf numFmtId="14" fontId="66" fillId="0" borderId="11" xfId="0" applyNumberFormat="1" applyFont="1" applyBorder="1" applyAlignment="1">
      <alignment horizontal="left" vertical="top" wrapText="1"/>
    </xf>
    <xf numFmtId="14" fontId="66" fillId="0" borderId="28" xfId="0" applyNumberFormat="1" applyFont="1" applyBorder="1" applyAlignment="1">
      <alignment horizontal="left" vertical="top" wrapText="1"/>
    </xf>
    <xf numFmtId="14" fontId="66" fillId="0" borderId="47" xfId="0" applyNumberFormat="1" applyFont="1" applyBorder="1" applyAlignment="1">
      <alignment horizontal="left" vertical="top" wrapText="1"/>
    </xf>
    <xf numFmtId="0" fontId="66" fillId="0" borderId="47" xfId="0" applyFont="1" applyBorder="1" applyAlignment="1">
      <alignment horizontal="left" vertical="top" wrapText="1"/>
    </xf>
    <xf numFmtId="14" fontId="66" fillId="0" borderId="11" xfId="0" applyNumberFormat="1" applyFont="1" applyBorder="1" applyAlignment="1">
      <alignment vertical="top" wrapText="1"/>
    </xf>
    <xf numFmtId="0" fontId="66" fillId="0" borderId="11" xfId="0" applyFont="1" applyBorder="1" applyAlignment="1">
      <alignment horizontal="left" vertical="top" wrapText="1"/>
    </xf>
    <xf numFmtId="14" fontId="66" fillId="2" borderId="40" xfId="0" applyNumberFormat="1" applyFont="1" applyFill="1" applyBorder="1" applyAlignment="1" applyProtection="1">
      <alignment horizontal="left" vertical="top" wrapText="1"/>
    </xf>
    <xf numFmtId="0" fontId="26" fillId="0" borderId="0" xfId="0" applyFont="1" applyAlignment="1">
      <alignment horizontal="left" wrapText="1"/>
    </xf>
    <xf numFmtId="0" fontId="66" fillId="0" borderId="11" xfId="0" applyFont="1" applyBorder="1" applyAlignment="1">
      <alignment vertical="top" wrapText="1"/>
    </xf>
    <xf numFmtId="0" fontId="65" fillId="0" borderId="0" xfId="0" applyFont="1" applyBorder="1" applyAlignment="1">
      <alignment wrapText="1"/>
    </xf>
    <xf numFmtId="14" fontId="65" fillId="0" borderId="11" xfId="0" applyNumberFormat="1" applyFont="1" applyBorder="1" applyAlignment="1">
      <alignment horizontal="left"/>
    </xf>
    <xf numFmtId="0" fontId="65" fillId="0" borderId="11" xfId="0" applyFont="1" applyBorder="1" applyAlignment="1">
      <alignment horizontal="left" vertical="center" wrapText="1"/>
    </xf>
    <xf numFmtId="0" fontId="65" fillId="0" borderId="0" xfId="0" applyFont="1" applyAlignment="1">
      <alignment horizontal="left"/>
    </xf>
    <xf numFmtId="0" fontId="65" fillId="0" borderId="28" xfId="0" applyFont="1" applyBorder="1" applyAlignment="1">
      <alignment horizontal="left" vertical="center" wrapText="1"/>
    </xf>
    <xf numFmtId="0" fontId="65" fillId="0" borderId="28" xfId="0" applyFont="1" applyBorder="1" applyAlignment="1">
      <alignment horizontal="left"/>
    </xf>
    <xf numFmtId="0" fontId="66" fillId="2" borderId="28" xfId="0" applyFont="1" applyFill="1" applyBorder="1" applyAlignment="1" applyProtection="1">
      <alignment horizontal="left" vertical="top" wrapText="1"/>
    </xf>
    <xf numFmtId="0" fontId="65" fillId="0" borderId="28" xfId="0" applyFont="1" applyBorder="1" applyAlignment="1">
      <alignment horizontal="left" wrapText="1"/>
    </xf>
    <xf numFmtId="0" fontId="66" fillId="2" borderId="27" xfId="0" applyFont="1" applyFill="1" applyBorder="1" applyAlignment="1" applyProtection="1">
      <alignment horizontal="left" vertical="top" wrapText="1"/>
    </xf>
    <xf numFmtId="0" fontId="65" fillId="0" borderId="11" xfId="0" applyFont="1" applyBorder="1" applyAlignment="1">
      <alignment horizontal="left" wrapText="1"/>
    </xf>
    <xf numFmtId="0" fontId="66" fillId="0" borderId="28" xfId="0" applyFont="1" applyBorder="1" applyAlignment="1">
      <alignment horizontal="left" vertical="top" wrapText="1"/>
    </xf>
    <xf numFmtId="0" fontId="65" fillId="0" borderId="0" xfId="0" applyFont="1" applyAlignment="1">
      <alignment horizontal="left" vertical="center" wrapText="1"/>
    </xf>
    <xf numFmtId="0" fontId="65" fillId="0" borderId="0" xfId="0" applyFont="1" applyAlignment="1">
      <alignment horizontal="left" wrapText="1"/>
    </xf>
    <xf numFmtId="0" fontId="14" fillId="2" borderId="11" xfId="0" applyFont="1" applyFill="1" applyBorder="1" applyAlignment="1">
      <alignment vertical="top" wrapText="1"/>
    </xf>
    <xf numFmtId="14" fontId="66" fillId="14" borderId="11" xfId="0" applyNumberFormat="1" applyFont="1" applyFill="1" applyBorder="1" applyAlignment="1" applyProtection="1">
      <alignment horizontal="left" vertical="top" wrapText="1"/>
    </xf>
    <xf numFmtId="14" fontId="66" fillId="14" borderId="11" xfId="0" applyNumberFormat="1" applyFont="1" applyFill="1" applyBorder="1" applyAlignment="1">
      <alignment horizontal="left" vertical="top" wrapText="1"/>
    </xf>
    <xf numFmtId="14" fontId="66" fillId="14" borderId="11" xfId="0" applyNumberFormat="1" applyFont="1" applyFill="1" applyBorder="1" applyAlignment="1">
      <alignment vertical="top" wrapText="1"/>
    </xf>
    <xf numFmtId="0" fontId="66" fillId="14" borderId="11" xfId="0" applyFont="1" applyFill="1" applyBorder="1" applyAlignment="1">
      <alignment horizontal="center" vertical="top" wrapText="1"/>
    </xf>
    <xf numFmtId="0" fontId="66" fillId="14" borderId="11" xfId="0" applyFont="1" applyFill="1" applyBorder="1" applyAlignment="1">
      <alignment horizontal="left" vertical="top" wrapText="1"/>
    </xf>
    <xf numFmtId="0" fontId="66" fillId="14" borderId="11" xfId="0" applyFont="1" applyFill="1" applyBorder="1" applyAlignment="1">
      <alignment vertical="top" wrapText="1"/>
    </xf>
    <xf numFmtId="0" fontId="65" fillId="14" borderId="11" xfId="0" applyFont="1" applyFill="1" applyBorder="1" applyAlignment="1">
      <alignment horizontal="center" vertical="center" wrapText="1"/>
    </xf>
    <xf numFmtId="0" fontId="65" fillId="14" borderId="11" xfId="0" applyFont="1" applyFill="1" applyBorder="1"/>
    <xf numFmtId="0" fontId="66" fillId="14" borderId="11" xfId="0" applyFont="1" applyFill="1" applyBorder="1" applyAlignment="1" applyProtection="1">
      <alignment vertical="top" wrapText="1"/>
    </xf>
    <xf numFmtId="0" fontId="66" fillId="14" borderId="11" xfId="0" applyFont="1" applyFill="1" applyBorder="1" applyAlignment="1" applyProtection="1">
      <alignment horizontal="center" vertical="top" wrapText="1"/>
    </xf>
    <xf numFmtId="164" fontId="66" fillId="3" borderId="0" xfId="0" applyNumberFormat="1" applyFont="1" applyFill="1" applyBorder="1" applyAlignment="1" applyProtection="1">
      <alignment horizontal="center" vertical="top" wrapText="1"/>
    </xf>
    <xf numFmtId="164" fontId="65" fillId="0" borderId="11" xfId="0" applyNumberFormat="1" applyFont="1" applyBorder="1" applyAlignment="1">
      <alignment horizontal="center"/>
    </xf>
    <xf numFmtId="164" fontId="65" fillId="0" borderId="28" xfId="0" applyNumberFormat="1" applyFont="1" applyBorder="1" applyAlignment="1">
      <alignment horizontal="center" vertical="center" wrapText="1"/>
    </xf>
    <xf numFmtId="164" fontId="65" fillId="0" borderId="28" xfId="0" applyNumberFormat="1" applyFont="1" applyBorder="1" applyAlignment="1">
      <alignment horizontal="center" vertical="center"/>
    </xf>
    <xf numFmtId="164" fontId="65" fillId="0" borderId="28" xfId="0" applyNumberFormat="1" applyFont="1" applyBorder="1" applyAlignment="1">
      <alignment horizontal="center"/>
    </xf>
    <xf numFmtId="164" fontId="66" fillId="2" borderId="28" xfId="0" applyNumberFormat="1" applyFont="1" applyFill="1" applyBorder="1" applyAlignment="1" applyProtection="1">
      <alignment horizontal="center" vertical="top" wrapText="1"/>
    </xf>
    <xf numFmtId="164" fontId="65" fillId="0" borderId="11" xfId="0" applyNumberFormat="1" applyFont="1" applyBorder="1" applyAlignment="1">
      <alignment horizontal="center" vertical="center"/>
    </xf>
    <xf numFmtId="164" fontId="66" fillId="2" borderId="11" xfId="0" applyNumberFormat="1" applyFont="1" applyFill="1" applyBorder="1" applyAlignment="1" applyProtection="1">
      <alignment horizontal="center" vertical="top" wrapText="1"/>
    </xf>
    <xf numFmtId="164" fontId="66" fillId="0" borderId="11" xfId="0" applyNumberFormat="1" applyFont="1" applyBorder="1" applyAlignment="1">
      <alignment horizontal="center" vertical="top"/>
    </xf>
    <xf numFmtId="164" fontId="66" fillId="2" borderId="11" xfId="0" applyNumberFormat="1" applyFont="1" applyFill="1" applyBorder="1" applyAlignment="1" applyProtection="1">
      <alignment horizontal="center" vertical="center" wrapText="1"/>
    </xf>
    <xf numFmtId="164" fontId="64" fillId="0" borderId="11" xfId="0" applyNumberFormat="1" applyFont="1" applyBorder="1" applyAlignment="1">
      <alignment horizontal="center" vertical="center"/>
    </xf>
    <xf numFmtId="164" fontId="64" fillId="0" borderId="11" xfId="0" applyNumberFormat="1" applyFont="1" applyBorder="1" applyAlignment="1">
      <alignment horizontal="center"/>
    </xf>
    <xf numFmtId="164" fontId="66" fillId="2" borderId="11" xfId="0" applyNumberFormat="1" applyFont="1" applyFill="1" applyBorder="1" applyAlignment="1" applyProtection="1">
      <alignment horizontal="left" vertical="top" wrapText="1"/>
    </xf>
    <xf numFmtId="164" fontId="64" fillId="0" borderId="11" xfId="0" applyNumberFormat="1" applyFont="1" applyBorder="1"/>
    <xf numFmtId="164" fontId="65" fillId="0" borderId="0" xfId="0" applyNumberFormat="1" applyFont="1" applyAlignment="1">
      <alignment horizontal="center" wrapText="1"/>
    </xf>
    <xf numFmtId="164" fontId="66" fillId="3" borderId="0" xfId="0" applyNumberFormat="1" applyFont="1" applyFill="1" applyBorder="1" applyAlignment="1" applyProtection="1">
      <alignment vertical="top" wrapText="1"/>
    </xf>
    <xf numFmtId="164" fontId="67" fillId="2" borderId="33" xfId="0" applyNumberFormat="1" applyFont="1" applyFill="1" applyBorder="1" applyAlignment="1" applyProtection="1">
      <alignment horizontal="center" vertical="center" wrapText="1"/>
    </xf>
    <xf numFmtId="164" fontId="65" fillId="0" borderId="40" xfId="0" applyNumberFormat="1" applyFont="1" applyBorder="1"/>
    <xf numFmtId="164" fontId="65" fillId="0" borderId="27" xfId="0" applyNumberFormat="1" applyFont="1" applyBorder="1"/>
    <xf numFmtId="164" fontId="67" fillId="2" borderId="40" xfId="0" applyNumberFormat="1" applyFont="1" applyFill="1" applyBorder="1" applyAlignment="1" applyProtection="1">
      <alignment horizontal="center" vertical="center" wrapText="1"/>
    </xf>
    <xf numFmtId="164" fontId="67" fillId="2" borderId="53" xfId="0" applyNumberFormat="1" applyFont="1" applyFill="1" applyBorder="1" applyAlignment="1" applyProtection="1">
      <alignment horizontal="center" vertical="center" wrapText="1"/>
    </xf>
    <xf numFmtId="164" fontId="65" fillId="0" borderId="51" xfId="0" applyNumberFormat="1" applyFont="1" applyBorder="1"/>
    <xf numFmtId="164" fontId="65" fillId="0" borderId="53" xfId="0" applyNumberFormat="1" applyFont="1" applyBorder="1"/>
    <xf numFmtId="164" fontId="67" fillId="2" borderId="0" xfId="0" applyNumberFormat="1" applyFont="1" applyFill="1" applyBorder="1" applyAlignment="1" applyProtection="1">
      <alignment horizontal="center" vertical="center" wrapText="1"/>
    </xf>
    <xf numFmtId="164" fontId="67" fillId="2" borderId="62" xfId="0" applyNumberFormat="1" applyFont="1" applyFill="1" applyBorder="1" applyAlignment="1" applyProtection="1">
      <alignment horizontal="center" vertical="center" wrapText="1"/>
    </xf>
    <xf numFmtId="164" fontId="67" fillId="2" borderId="63" xfId="0" applyNumberFormat="1" applyFont="1" applyFill="1" applyBorder="1" applyAlignment="1" applyProtection="1">
      <alignment horizontal="center" vertical="center" wrapText="1"/>
    </xf>
    <xf numFmtId="164" fontId="65" fillId="0" borderId="0" xfId="0" applyNumberFormat="1" applyFont="1"/>
    <xf numFmtId="164" fontId="67" fillId="0" borderId="62" xfId="0" applyNumberFormat="1" applyFont="1" applyFill="1" applyBorder="1" applyAlignment="1" applyProtection="1">
      <alignment horizontal="center" vertical="center" wrapText="1"/>
    </xf>
    <xf numFmtId="164" fontId="67" fillId="0" borderId="50" xfId="0" applyNumberFormat="1" applyFont="1" applyFill="1" applyBorder="1" applyAlignment="1" applyProtection="1">
      <alignment horizontal="center" vertical="center" wrapText="1"/>
    </xf>
    <xf numFmtId="164" fontId="65" fillId="0" borderId="56" xfId="0" applyNumberFormat="1" applyFont="1" applyBorder="1"/>
    <xf numFmtId="164" fontId="67" fillId="0" borderId="0" xfId="0" applyNumberFormat="1" applyFont="1" applyFill="1" applyBorder="1" applyAlignment="1" applyProtection="1">
      <alignment horizontal="center" vertical="center" wrapText="1"/>
    </xf>
    <xf numFmtId="164" fontId="65" fillId="0" borderId="52" xfId="0" applyNumberFormat="1" applyFont="1" applyBorder="1"/>
    <xf numFmtId="164" fontId="65" fillId="0" borderId="55" xfId="0" applyNumberFormat="1" applyFont="1" applyBorder="1"/>
    <xf numFmtId="164" fontId="67" fillId="0" borderId="63" xfId="0" applyNumberFormat="1" applyFont="1" applyFill="1" applyBorder="1" applyAlignment="1" applyProtection="1">
      <alignment horizontal="center" vertical="center" wrapText="1"/>
    </xf>
    <xf numFmtId="164" fontId="67" fillId="0" borderId="62" xfId="0" applyNumberFormat="1" applyFont="1" applyFill="1" applyBorder="1" applyAlignment="1" applyProtection="1">
      <alignment vertical="center" wrapText="1"/>
    </xf>
    <xf numFmtId="164" fontId="67" fillId="0" borderId="0" xfId="0" applyNumberFormat="1" applyFont="1" applyFill="1" applyBorder="1" applyAlignment="1" applyProtection="1">
      <alignment vertical="center" wrapText="1"/>
    </xf>
    <xf numFmtId="164" fontId="67" fillId="2" borderId="0" xfId="0" applyNumberFormat="1" applyFont="1" applyFill="1" applyBorder="1" applyAlignment="1" applyProtection="1">
      <alignment vertical="center" wrapText="1"/>
    </xf>
    <xf numFmtId="164" fontId="67" fillId="2" borderId="62" xfId="0" applyNumberFormat="1" applyFont="1" applyFill="1" applyBorder="1" applyAlignment="1" applyProtection="1">
      <alignment vertical="center" wrapText="1"/>
    </xf>
    <xf numFmtId="164" fontId="67" fillId="2" borderId="63" xfId="0" applyNumberFormat="1" applyFont="1" applyFill="1" applyBorder="1" applyAlignment="1" applyProtection="1">
      <alignment vertical="center" wrapText="1"/>
    </xf>
    <xf numFmtId="164" fontId="67" fillId="2" borderId="53" xfId="0" applyNumberFormat="1" applyFont="1" applyFill="1" applyBorder="1" applyAlignment="1" applyProtection="1">
      <alignment vertical="center" wrapText="1"/>
    </xf>
    <xf numFmtId="164" fontId="65" fillId="0" borderId="0" xfId="0" applyNumberFormat="1" applyFont="1" applyAlignment="1">
      <alignment wrapText="1"/>
    </xf>
    <xf numFmtId="0" fontId="67" fillId="2" borderId="55" xfId="0" applyFont="1" applyFill="1" applyBorder="1" applyAlignment="1" applyProtection="1">
      <alignment vertical="top" wrapText="1"/>
    </xf>
    <xf numFmtId="0" fontId="67" fillId="2" borderId="40" xfId="0" applyFont="1" applyFill="1" applyBorder="1" applyAlignment="1" applyProtection="1">
      <alignment horizontal="left" vertical="top" wrapText="1"/>
    </xf>
    <xf numFmtId="0" fontId="67" fillId="2" borderId="55" xfId="0" applyFont="1" applyFill="1" applyBorder="1" applyAlignment="1" applyProtection="1">
      <alignment horizontal="center" vertical="top" wrapText="1"/>
    </xf>
    <xf numFmtId="164" fontId="67" fillId="2" borderId="55" xfId="0" applyNumberFormat="1" applyFont="1" applyFill="1" applyBorder="1" applyAlignment="1" applyProtection="1">
      <alignment horizontal="center" vertical="top" wrapText="1"/>
    </xf>
    <xf numFmtId="164" fontId="67" fillId="2" borderId="53" xfId="0" applyNumberFormat="1" applyFont="1" applyFill="1" applyBorder="1" applyAlignment="1" applyProtection="1">
      <alignment horizontal="center" vertical="top" wrapText="1"/>
    </xf>
    <xf numFmtId="0" fontId="68" fillId="3" borderId="63" xfId="0" applyFont="1" applyFill="1" applyBorder="1" applyAlignment="1" applyProtection="1">
      <alignment horizontal="left" vertical="center" wrapText="1"/>
    </xf>
    <xf numFmtId="164" fontId="68" fillId="3" borderId="63" xfId="0" applyNumberFormat="1" applyFont="1" applyFill="1" applyBorder="1" applyAlignment="1" applyProtection="1">
      <alignment horizontal="left" vertical="center" wrapText="1"/>
    </xf>
    <xf numFmtId="0" fontId="65" fillId="3" borderId="0" xfId="0" applyFont="1" applyFill="1" applyBorder="1" applyAlignment="1">
      <alignment horizontal="left"/>
    </xf>
    <xf numFmtId="0" fontId="65" fillId="3" borderId="0" xfId="0" applyFont="1" applyFill="1" applyBorder="1"/>
    <xf numFmtId="0" fontId="65" fillId="3" borderId="63" xfId="0" applyFont="1" applyFill="1" applyBorder="1" applyAlignment="1">
      <alignment horizontal="left"/>
    </xf>
    <xf numFmtId="0" fontId="65" fillId="3" borderId="63" xfId="0" applyFont="1" applyFill="1" applyBorder="1"/>
    <xf numFmtId="164" fontId="65" fillId="3" borderId="63" xfId="0" applyNumberFormat="1" applyFont="1" applyFill="1" applyBorder="1" applyAlignment="1">
      <alignment horizontal="center"/>
    </xf>
    <xf numFmtId="0" fontId="66" fillId="2" borderId="53" xfId="0" applyFont="1" applyFill="1" applyBorder="1" applyAlignment="1" applyProtection="1">
      <alignment horizontal="center" vertical="top" wrapText="1"/>
    </xf>
    <xf numFmtId="0" fontId="66" fillId="2" borderId="56" xfId="0" applyFont="1" applyFill="1" applyBorder="1" applyAlignment="1" applyProtection="1">
      <alignment horizontal="center" vertical="top" wrapText="1"/>
    </xf>
    <xf numFmtId="0" fontId="65" fillId="0" borderId="56" xfId="0" applyFont="1" applyBorder="1"/>
    <xf numFmtId="0" fontId="65" fillId="0" borderId="56" xfId="0" applyFont="1" applyFill="1" applyBorder="1" applyAlignment="1">
      <alignment wrapText="1"/>
    </xf>
    <xf numFmtId="0" fontId="65" fillId="0" borderId="53" xfId="0" applyFont="1" applyFill="1" applyBorder="1" applyAlignment="1">
      <alignment wrapText="1"/>
    </xf>
    <xf numFmtId="0" fontId="65" fillId="0" borderId="53" xfId="0" applyFont="1" applyBorder="1" applyAlignment="1">
      <alignment horizontal="center" vertical="center" wrapText="1"/>
    </xf>
    <xf numFmtId="0" fontId="65" fillId="0" borderId="50" xfId="0" applyFont="1" applyBorder="1" applyAlignment="1">
      <alignment horizontal="center" vertical="center" wrapText="1"/>
    </xf>
    <xf numFmtId="0" fontId="66" fillId="2" borderId="53" xfId="0" applyFont="1" applyFill="1" applyBorder="1" applyAlignment="1" applyProtection="1">
      <alignment horizontal="left" vertical="top" wrapText="1"/>
    </xf>
    <xf numFmtId="0" fontId="66" fillId="2" borderId="50" xfId="0" applyFont="1" applyFill="1" applyBorder="1" applyAlignment="1" applyProtection="1">
      <alignment horizontal="left" vertical="top" wrapText="1"/>
    </xf>
    <xf numFmtId="0" fontId="66" fillId="2" borderId="56" xfId="0" applyFont="1" applyFill="1" applyBorder="1" applyAlignment="1" applyProtection="1">
      <alignment horizontal="left" vertical="top" wrapText="1"/>
    </xf>
    <xf numFmtId="0" fontId="66" fillId="3" borderId="64" xfId="0" applyFont="1" applyFill="1" applyBorder="1" applyAlignment="1" applyProtection="1">
      <alignment vertical="top" wrapText="1"/>
    </xf>
    <xf numFmtId="0" fontId="66" fillId="0" borderId="33" xfId="0" applyFont="1" applyBorder="1" applyAlignment="1">
      <alignment horizontal="left" vertical="top" wrapText="1"/>
    </xf>
    <xf numFmtId="14" fontId="66" fillId="0" borderId="38" xfId="0" applyNumberFormat="1" applyFont="1" applyBorder="1" applyAlignment="1">
      <alignment horizontal="center" vertical="top" wrapText="1"/>
    </xf>
    <xf numFmtId="164" fontId="66" fillId="0" borderId="38" xfId="0" applyNumberFormat="1" applyFont="1" applyFill="1" applyBorder="1" applyAlignment="1" applyProtection="1">
      <alignment horizontal="center" vertical="top" wrapText="1"/>
    </xf>
    <xf numFmtId="164" fontId="67" fillId="0" borderId="53" xfId="0" applyNumberFormat="1" applyFont="1" applyFill="1" applyBorder="1" applyAlignment="1" applyProtection="1">
      <alignment vertical="center" wrapText="1"/>
    </xf>
    <xf numFmtId="49" fontId="66" fillId="3" borderId="65" xfId="0" applyNumberFormat="1" applyFont="1" applyFill="1" applyBorder="1" applyAlignment="1">
      <alignment horizontal="left" vertical="top" wrapText="1"/>
    </xf>
    <xf numFmtId="49" fontId="66" fillId="3" borderId="66" xfId="0" applyNumberFormat="1" applyFont="1" applyFill="1" applyBorder="1" applyAlignment="1">
      <alignment horizontal="left" vertical="top" wrapText="1"/>
    </xf>
    <xf numFmtId="49" fontId="66" fillId="3" borderId="22" xfId="0" applyNumberFormat="1" applyFont="1" applyFill="1" applyBorder="1" applyAlignment="1">
      <alignment horizontal="left" vertical="top" wrapText="1"/>
    </xf>
    <xf numFmtId="43" fontId="14" fillId="2" borderId="27" xfId="0" applyNumberFormat="1" applyFont="1" applyFill="1" applyBorder="1" applyAlignment="1" applyProtection="1">
      <alignment horizontal="left" vertical="top" wrapText="1"/>
    </xf>
    <xf numFmtId="43" fontId="14" fillId="2" borderId="27" xfId="0" applyNumberFormat="1" applyFont="1" applyFill="1" applyBorder="1" applyAlignment="1" applyProtection="1">
      <alignment horizontal="right" vertical="top" wrapText="1"/>
    </xf>
    <xf numFmtId="43" fontId="14" fillId="2" borderId="55" xfId="0" applyNumberFormat="1" applyFont="1" applyFill="1" applyBorder="1" applyAlignment="1" applyProtection="1">
      <alignment horizontal="right" vertical="top" wrapText="1"/>
    </xf>
    <xf numFmtId="43" fontId="14" fillId="0" borderId="11" xfId="0" applyNumberFormat="1" applyFont="1" applyFill="1" applyBorder="1" applyAlignment="1" applyProtection="1">
      <alignment horizontal="right" vertical="top" wrapText="1"/>
    </xf>
    <xf numFmtId="43" fontId="14" fillId="2" borderId="28" xfId="0" applyNumberFormat="1" applyFont="1" applyFill="1" applyBorder="1" applyAlignment="1" applyProtection="1">
      <alignment horizontal="left" vertical="top" wrapText="1"/>
    </xf>
    <xf numFmtId="0" fontId="66" fillId="0" borderId="11" xfId="0" applyFont="1" applyFill="1" applyBorder="1" applyAlignment="1" applyProtection="1">
      <alignment vertical="top" wrapText="1"/>
    </xf>
    <xf numFmtId="0" fontId="65" fillId="0" borderId="11" xfId="0" applyFont="1" applyFill="1" applyBorder="1"/>
    <xf numFmtId="0" fontId="66" fillId="0" borderId="52" xfId="0" applyFont="1" applyFill="1" applyBorder="1" applyAlignment="1" applyProtection="1">
      <alignment horizontal="left" vertical="top" wrapText="1"/>
    </xf>
    <xf numFmtId="0" fontId="66" fillId="0" borderId="38" xfId="0" applyFont="1" applyFill="1" applyBorder="1" applyAlignment="1" applyProtection="1">
      <alignment horizontal="center" vertical="top" wrapText="1"/>
    </xf>
    <xf numFmtId="0" fontId="66" fillId="0" borderId="38" xfId="0" applyFont="1" applyFill="1" applyBorder="1" applyAlignment="1" applyProtection="1">
      <alignment horizontal="left" vertical="top" wrapText="1"/>
    </xf>
    <xf numFmtId="164" fontId="67" fillId="0" borderId="11" xfId="0" applyNumberFormat="1" applyFont="1" applyFill="1" applyBorder="1" applyAlignment="1" applyProtection="1">
      <alignment horizontal="center" vertical="center" wrapText="1"/>
    </xf>
    <xf numFmtId="0" fontId="1" fillId="2" borderId="14" xfId="0" applyFont="1" applyFill="1" applyBorder="1" applyAlignment="1" applyProtection="1">
      <alignment horizontal="left"/>
    </xf>
    <xf numFmtId="0" fontId="1" fillId="2" borderId="13" xfId="0" applyFont="1" applyFill="1" applyBorder="1" applyAlignment="1" applyProtection="1">
      <alignment horizontal="left"/>
    </xf>
    <xf numFmtId="0" fontId="2" fillId="3" borderId="20" xfId="0" applyFont="1" applyFill="1" applyBorder="1" applyAlignment="1" applyProtection="1">
      <alignment horizontal="right" wrapText="1"/>
    </xf>
    <xf numFmtId="0" fontId="2" fillId="3" borderId="21"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0" xfId="0" applyFont="1" applyFill="1" applyBorder="1" applyAlignment="1" applyProtection="1">
      <alignment horizontal="right" vertical="top" wrapText="1"/>
    </xf>
    <xf numFmtId="0" fontId="2" fillId="3" borderId="21" xfId="0" applyFont="1" applyFill="1" applyBorder="1" applyAlignment="1" applyProtection="1">
      <alignment horizontal="right" vertical="top" wrapText="1"/>
    </xf>
    <xf numFmtId="0" fontId="2" fillId="3" borderId="23"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2" fillId="3"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1" fillId="2" borderId="41" xfId="0" applyFont="1" applyFill="1" applyBorder="1" applyAlignment="1" applyProtection="1">
      <alignment horizontal="center" vertical="top" wrapText="1"/>
    </xf>
    <xf numFmtId="0" fontId="1" fillId="2" borderId="29" xfId="0" applyFont="1" applyFill="1" applyBorder="1" applyAlignment="1" applyProtection="1">
      <alignment horizontal="center" vertical="top" wrapText="1"/>
    </xf>
    <xf numFmtId="0" fontId="13" fillId="2" borderId="41" xfId="0" applyFont="1" applyFill="1" applyBorder="1" applyAlignment="1" applyProtection="1">
      <alignment horizontal="center"/>
    </xf>
    <xf numFmtId="0" fontId="13" fillId="2" borderId="15" xfId="0" applyFont="1" applyFill="1" applyBorder="1" applyAlignment="1" applyProtection="1">
      <alignment horizontal="center"/>
    </xf>
    <xf numFmtId="0" fontId="13" fillId="2" borderId="29" xfId="0" applyFont="1" applyFill="1" applyBorder="1" applyAlignment="1" applyProtection="1">
      <alignment horizontal="center"/>
    </xf>
    <xf numFmtId="0" fontId="11" fillId="3" borderId="0" xfId="0" applyFont="1" applyFill="1" applyBorder="1" applyAlignment="1" applyProtection="1">
      <alignment vertical="top" wrapText="1"/>
    </xf>
    <xf numFmtId="0" fontId="15" fillId="3" borderId="0" xfId="0" applyFont="1" applyFill="1" applyBorder="1" applyAlignment="1" applyProtection="1">
      <alignment horizontal="left" vertical="center" wrapText="1"/>
    </xf>
    <xf numFmtId="0" fontId="10" fillId="3" borderId="0" xfId="0" applyFont="1" applyFill="1" applyBorder="1" applyAlignment="1" applyProtection="1">
      <alignment horizontal="center"/>
    </xf>
    <xf numFmtId="0" fontId="10" fillId="3" borderId="20"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4" fillId="3" borderId="0" xfId="0" applyFont="1" applyFill="1" applyBorder="1" applyAlignment="1" applyProtection="1">
      <alignment horizontal="left" vertical="center" wrapText="1"/>
    </xf>
    <xf numFmtId="3" fontId="1" fillId="0" borderId="41" xfId="0" applyNumberFormat="1" applyFont="1" applyFill="1" applyBorder="1" applyAlignment="1" applyProtection="1">
      <alignment horizontal="center" vertical="top" wrapText="1"/>
      <protection locked="0"/>
    </xf>
    <xf numFmtId="3" fontId="1" fillId="0" borderId="29" xfId="0" applyNumberFormat="1" applyFont="1" applyFill="1" applyBorder="1" applyAlignment="1" applyProtection="1">
      <alignment horizontal="center" vertical="top" wrapText="1"/>
      <protection locked="0"/>
    </xf>
    <xf numFmtId="44" fontId="1" fillId="2" borderId="41" xfId="0" applyNumberFormat="1" applyFont="1" applyFill="1" applyBorder="1" applyAlignment="1" applyProtection="1">
      <alignment horizontal="center" vertical="center" wrapText="1"/>
      <protection locked="0"/>
    </xf>
    <xf numFmtId="44" fontId="1" fillId="2" borderId="29" xfId="0" applyNumberFormat="1" applyFont="1" applyFill="1" applyBorder="1" applyAlignment="1" applyProtection="1">
      <alignment horizontal="center" vertical="center" wrapText="1"/>
      <protection locked="0"/>
    </xf>
    <xf numFmtId="0" fontId="1" fillId="2" borderId="41" xfId="0" applyFont="1" applyFill="1" applyBorder="1" applyAlignment="1" applyProtection="1">
      <alignment horizontal="left" vertical="top" wrapText="1"/>
      <protection locked="0"/>
    </xf>
    <xf numFmtId="0" fontId="1" fillId="2" borderId="29" xfId="0" applyFont="1" applyFill="1" applyBorder="1" applyAlignment="1" applyProtection="1">
      <alignment horizontal="left" vertical="top" wrapText="1"/>
      <protection locked="0"/>
    </xf>
    <xf numFmtId="0" fontId="4" fillId="3" borderId="0" xfId="0" applyFont="1" applyFill="1" applyBorder="1" applyAlignment="1" applyProtection="1">
      <alignment horizontal="left" vertical="top" wrapText="1"/>
    </xf>
    <xf numFmtId="0" fontId="1" fillId="2" borderId="41" xfId="0" applyFont="1" applyFill="1" applyBorder="1" applyAlignment="1" applyProtection="1">
      <alignment vertical="top" wrapText="1"/>
      <protection locked="0"/>
    </xf>
    <xf numFmtId="0" fontId="1" fillId="2" borderId="29" xfId="0" applyFont="1" applyFill="1" applyBorder="1" applyAlignment="1" applyProtection="1">
      <alignment vertical="top" wrapText="1"/>
      <protection locked="0"/>
    </xf>
    <xf numFmtId="0" fontId="13" fillId="2" borderId="41" xfId="0" applyFont="1" applyFill="1" applyBorder="1" applyAlignment="1" applyProtection="1">
      <alignment horizontal="center" wrapText="1"/>
    </xf>
    <xf numFmtId="0" fontId="13" fillId="2" borderId="15" xfId="0" applyFont="1" applyFill="1" applyBorder="1" applyAlignment="1" applyProtection="1">
      <alignment horizontal="center" wrapText="1"/>
    </xf>
    <xf numFmtId="0" fontId="13" fillId="2" borderId="29" xfId="0" applyFont="1" applyFill="1" applyBorder="1" applyAlignment="1" applyProtection="1">
      <alignment horizontal="center" wrapText="1"/>
    </xf>
    <xf numFmtId="0" fontId="14" fillId="3" borderId="20" xfId="0" applyFont="1" applyFill="1" applyBorder="1" applyAlignment="1" applyProtection="1">
      <alignment horizontal="center" wrapText="1"/>
    </xf>
    <xf numFmtId="0" fontId="14" fillId="3" borderId="0" xfId="0" applyFont="1" applyFill="1" applyBorder="1" applyAlignment="1" applyProtection="1">
      <alignment horizontal="center" wrapText="1"/>
    </xf>
    <xf numFmtId="0" fontId="23" fillId="3" borderId="0" xfId="0" applyFont="1" applyFill="1" applyBorder="1" applyAlignment="1" applyProtection="1">
      <alignment horizontal="left" wrapText="1"/>
    </xf>
    <xf numFmtId="0" fontId="15" fillId="3" borderId="0" xfId="0" applyFont="1" applyFill="1" applyBorder="1" applyAlignment="1" applyProtection="1">
      <alignment horizontal="left" vertical="top" wrapText="1"/>
    </xf>
    <xf numFmtId="0" fontId="15" fillId="3" borderId="0" xfId="0" applyFont="1" applyFill="1" applyBorder="1" applyAlignment="1" applyProtection="1">
      <alignment horizontal="left" wrapText="1"/>
    </xf>
    <xf numFmtId="0" fontId="15" fillId="3" borderId="21" xfId="0" applyFont="1" applyFill="1" applyBorder="1" applyAlignment="1" applyProtection="1">
      <alignment horizontal="left" wrapText="1"/>
    </xf>
    <xf numFmtId="0" fontId="14" fillId="2" borderId="11" xfId="0" applyFont="1" applyFill="1" applyBorder="1" applyAlignment="1" applyProtection="1">
      <alignment horizontal="center" vertical="top" wrapText="1"/>
    </xf>
    <xf numFmtId="0" fontId="0" fillId="0" borderId="11" xfId="0" applyBorder="1" applyAlignment="1">
      <alignment vertical="top" wrapText="1"/>
    </xf>
    <xf numFmtId="0" fontId="14" fillId="2" borderId="11" xfId="0" applyFont="1" applyFill="1" applyBorder="1" applyAlignment="1" applyProtection="1">
      <alignment horizontal="center" vertical="center" wrapText="1"/>
    </xf>
    <xf numFmtId="0" fontId="0" fillId="0" borderId="11" xfId="0" applyBorder="1" applyAlignment="1">
      <alignment wrapText="1"/>
    </xf>
    <xf numFmtId="0" fontId="14" fillId="2" borderId="11" xfId="0" applyFont="1" applyFill="1" applyBorder="1" applyAlignment="1" applyProtection="1">
      <alignment horizontal="left" vertical="top" wrapText="1"/>
    </xf>
    <xf numFmtId="4" fontId="15" fillId="0" borderId="38" xfId="0" applyNumberFormat="1" applyFont="1" applyFill="1" applyBorder="1" applyAlignment="1" applyProtection="1">
      <alignment horizontal="center" vertical="center" wrapText="1"/>
    </xf>
    <xf numFmtId="4" fontId="15" fillId="0" borderId="55" xfId="0" applyNumberFormat="1" applyFont="1" applyFill="1" applyBorder="1" applyAlignment="1" applyProtection="1">
      <alignment horizontal="center" vertical="center" wrapText="1"/>
    </xf>
    <xf numFmtId="0" fontId="0" fillId="0" borderId="38" xfId="0" applyBorder="1" applyAlignment="1">
      <alignment horizontal="center" vertical="center" wrapText="1"/>
    </xf>
    <xf numFmtId="0" fontId="0" fillId="0" borderId="52" xfId="0" applyBorder="1" applyAlignment="1">
      <alignment horizontal="center" vertical="center" wrapText="1"/>
    </xf>
    <xf numFmtId="0" fontId="0" fillId="0" borderId="55" xfId="0" applyBorder="1" applyAlignment="1">
      <alignment horizontal="center" vertical="center" wrapText="1"/>
    </xf>
    <xf numFmtId="4" fontId="15" fillId="0" borderId="52" xfId="0" applyNumberFormat="1" applyFont="1" applyFill="1" applyBorder="1" applyAlignment="1" applyProtection="1">
      <alignment horizontal="center" vertical="center" wrapText="1"/>
    </xf>
    <xf numFmtId="0" fontId="14" fillId="2" borderId="38" xfId="0" applyFont="1" applyFill="1" applyBorder="1" applyAlignment="1" applyProtection="1">
      <alignment horizontal="center" vertical="top" wrapText="1"/>
    </xf>
    <xf numFmtId="0" fontId="14" fillId="2" borderId="52" xfId="0" applyFont="1" applyFill="1" applyBorder="1" applyAlignment="1" applyProtection="1">
      <alignment horizontal="center" vertical="top" wrapText="1"/>
    </xf>
    <xf numFmtId="0" fontId="14" fillId="2" borderId="55" xfId="0" applyFont="1" applyFill="1" applyBorder="1" applyAlignment="1" applyProtection="1">
      <alignment horizontal="center" vertical="top" wrapText="1"/>
    </xf>
    <xf numFmtId="4" fontId="15" fillId="0" borderId="38" xfId="0" applyNumberFormat="1" applyFont="1" applyFill="1" applyBorder="1" applyAlignment="1" applyProtection="1">
      <alignment horizontal="center" vertical="top" wrapText="1"/>
    </xf>
    <xf numFmtId="4" fontId="15" fillId="0" borderId="55" xfId="0" applyNumberFormat="1" applyFont="1" applyFill="1" applyBorder="1" applyAlignment="1" applyProtection="1">
      <alignment horizontal="center" vertical="top" wrapText="1"/>
    </xf>
    <xf numFmtId="4" fontId="15" fillId="0" borderId="52" xfId="0" applyNumberFormat="1" applyFont="1" applyFill="1" applyBorder="1" applyAlignment="1" applyProtection="1">
      <alignment horizontal="center" vertical="top" wrapText="1"/>
    </xf>
    <xf numFmtId="0" fontId="14" fillId="2" borderId="50" xfId="0" applyFont="1" applyFill="1" applyBorder="1" applyAlignment="1" applyProtection="1">
      <alignment horizontal="center" vertical="top" wrapText="1"/>
    </xf>
    <xf numFmtId="0" fontId="14" fillId="2" borderId="53" xfId="0" applyFont="1" applyFill="1" applyBorder="1" applyAlignment="1" applyProtection="1">
      <alignment horizontal="center" vertical="top" wrapText="1"/>
    </xf>
    <xf numFmtId="0" fontId="14" fillId="2" borderId="56" xfId="0" applyFont="1" applyFill="1" applyBorder="1" applyAlignment="1" applyProtection="1">
      <alignment horizontal="center" vertical="top" wrapText="1"/>
    </xf>
    <xf numFmtId="0" fontId="0" fillId="0" borderId="11" xfId="0" applyBorder="1" applyAlignment="1"/>
    <xf numFmtId="4" fontId="15" fillId="2" borderId="38" xfId="0" applyNumberFormat="1" applyFont="1" applyFill="1" applyBorder="1" applyAlignment="1" applyProtection="1">
      <alignment horizontal="center" vertical="top" wrapText="1"/>
    </xf>
    <xf numFmtId="4" fontId="15" fillId="2" borderId="52" xfId="0" applyNumberFormat="1" applyFont="1" applyFill="1" applyBorder="1" applyAlignment="1" applyProtection="1">
      <alignment horizontal="center" vertical="top" wrapText="1"/>
    </xf>
    <xf numFmtId="4" fontId="15" fillId="2" borderId="55" xfId="0" applyNumberFormat="1" applyFont="1" applyFill="1" applyBorder="1" applyAlignment="1" applyProtection="1">
      <alignment horizontal="center" vertical="top" wrapText="1"/>
    </xf>
    <xf numFmtId="3" fontId="15" fillId="2" borderId="11" xfId="0" applyNumberFormat="1" applyFont="1" applyFill="1" applyBorder="1" applyAlignment="1" applyProtection="1">
      <alignment horizontal="center" vertical="top" wrapText="1"/>
    </xf>
    <xf numFmtId="4" fontId="14" fillId="2" borderId="38" xfId="0" applyNumberFormat="1" applyFont="1" applyFill="1" applyBorder="1" applyAlignment="1" applyProtection="1">
      <alignment horizontal="center" vertical="top" wrapText="1"/>
    </xf>
    <xf numFmtId="4" fontId="14" fillId="2" borderId="55" xfId="0" applyNumberFormat="1" applyFont="1" applyFill="1" applyBorder="1" applyAlignment="1" applyProtection="1">
      <alignment horizontal="center" vertical="top" wrapText="1"/>
    </xf>
    <xf numFmtId="4" fontId="15" fillId="2" borderId="11" xfId="0" applyNumberFormat="1" applyFont="1" applyFill="1" applyBorder="1" applyAlignment="1" applyProtection="1">
      <alignment horizontal="center" vertical="top" wrapText="1"/>
    </xf>
    <xf numFmtId="0" fontId="11" fillId="3" borderId="0" xfId="0" applyFont="1" applyFill="1" applyBorder="1" applyAlignment="1" applyProtection="1">
      <alignment horizontal="left" vertical="center" wrapText="1"/>
    </xf>
    <xf numFmtId="0" fontId="23" fillId="3" borderId="0" xfId="0" applyFont="1" applyFill="1" applyBorder="1" applyAlignment="1" applyProtection="1">
      <alignment horizontal="left"/>
    </xf>
    <xf numFmtId="0" fontId="15" fillId="3" borderId="0" xfId="0" applyFont="1" applyFill="1" applyBorder="1" applyAlignment="1" applyProtection="1">
      <alignment horizontal="left"/>
    </xf>
    <xf numFmtId="0" fontId="15" fillId="3" borderId="21" xfId="0" applyFont="1" applyFill="1" applyBorder="1" applyAlignment="1" applyProtection="1">
      <alignment horizontal="left"/>
    </xf>
    <xf numFmtId="0" fontId="15" fillId="2" borderId="11" xfId="0" applyFont="1" applyFill="1" applyBorder="1" applyAlignment="1" applyProtection="1">
      <alignment horizontal="center" vertical="top" wrapText="1"/>
    </xf>
    <xf numFmtId="0" fontId="0" fillId="0" borderId="11" xfId="0" applyBorder="1" applyAlignment="1">
      <alignment horizontal="center" vertical="top" wrapText="1"/>
    </xf>
    <xf numFmtId="0" fontId="34" fillId="3" borderId="0" xfId="0" applyFont="1" applyFill="1" applyAlignment="1" applyProtection="1">
      <alignment horizontal="left" wrapText="1"/>
    </xf>
    <xf numFmtId="0" fontId="35" fillId="3" borderId="0" xfId="0" applyFont="1" applyFill="1" applyAlignment="1" applyProtection="1">
      <alignment horizontal="left" wrapText="1"/>
    </xf>
    <xf numFmtId="0" fontId="11" fillId="3" borderId="0" xfId="0" applyFont="1" applyFill="1" applyBorder="1" applyAlignment="1" applyProtection="1">
      <alignment horizontal="left" vertical="top" wrapText="1"/>
    </xf>
    <xf numFmtId="0" fontId="7" fillId="0" borderId="0" xfId="0" applyFont="1" applyFill="1" applyBorder="1" applyAlignment="1" applyProtection="1">
      <alignment vertical="top" wrapText="1"/>
    </xf>
    <xf numFmtId="0" fontId="8" fillId="0" borderId="0" xfId="0" applyFont="1" applyFill="1" applyBorder="1" applyAlignment="1" applyProtection="1">
      <alignment vertical="top" wrapText="1"/>
    </xf>
    <xf numFmtId="0" fontId="9" fillId="0" borderId="0" xfId="0" applyFont="1" applyFill="1" applyBorder="1" applyAlignment="1" applyProtection="1">
      <alignment vertical="top" wrapText="1"/>
    </xf>
    <xf numFmtId="0" fontId="14" fillId="0" borderId="41" xfId="0" applyFont="1" applyFill="1" applyBorder="1" applyAlignment="1" applyProtection="1">
      <alignment horizontal="left" vertical="top" wrapText="1"/>
    </xf>
    <xf numFmtId="0" fontId="11" fillId="0" borderId="15" xfId="0" applyFont="1" applyFill="1" applyBorder="1" applyAlignment="1" applyProtection="1">
      <alignment horizontal="left" vertical="top" wrapText="1"/>
    </xf>
    <xf numFmtId="0" fontId="11" fillId="0" borderId="29" xfId="0" applyFont="1" applyFill="1" applyBorder="1" applyAlignment="1" applyProtection="1">
      <alignment horizontal="left" vertical="top" wrapText="1"/>
    </xf>
    <xf numFmtId="0" fontId="11" fillId="3" borderId="18" xfId="0" applyFont="1" applyFill="1" applyBorder="1" applyAlignment="1" applyProtection="1">
      <alignment horizontal="center" wrapText="1"/>
    </xf>
    <xf numFmtId="0" fontId="1" fillId="2" borderId="18" xfId="0" applyFont="1" applyFill="1" applyBorder="1" applyAlignment="1" applyProtection="1">
      <alignment horizontal="left"/>
      <protection locked="0"/>
    </xf>
    <xf numFmtId="0" fontId="1" fillId="2" borderId="19" xfId="0" applyFont="1" applyFill="1" applyBorder="1" applyAlignment="1" applyProtection="1">
      <alignment horizontal="left"/>
      <protection locked="0"/>
    </xf>
    <xf numFmtId="0" fontId="57" fillId="2" borderId="15" xfId="1" applyFont="1" applyFill="1" applyBorder="1" applyAlignment="1" applyProtection="1">
      <alignment horizontal="left"/>
      <protection locked="0"/>
    </xf>
    <xf numFmtId="0" fontId="1" fillId="2" borderId="29" xfId="0" applyFont="1" applyFill="1" applyBorder="1" applyAlignment="1" applyProtection="1">
      <alignment horizontal="left"/>
      <protection locked="0"/>
    </xf>
    <xf numFmtId="0" fontId="4" fillId="3" borderId="0" xfId="0" applyFont="1" applyFill="1" applyBorder="1" applyAlignment="1" applyProtection="1">
      <alignment horizontal="left"/>
    </xf>
    <xf numFmtId="0" fontId="11" fillId="2" borderId="17" xfId="0" applyFont="1" applyFill="1" applyBorder="1" applyAlignment="1" applyProtection="1">
      <alignment horizontal="left" vertical="center" wrapText="1"/>
    </xf>
    <xf numFmtId="0" fontId="11" fillId="2" borderId="18" xfId="0" applyFont="1" applyFill="1" applyBorder="1" applyAlignment="1" applyProtection="1">
      <alignment horizontal="left" vertical="center" wrapText="1"/>
    </xf>
    <xf numFmtId="0" fontId="11" fillId="2" borderId="19" xfId="0" applyFont="1" applyFill="1" applyBorder="1" applyAlignment="1" applyProtection="1">
      <alignment horizontal="left" vertical="center" wrapText="1"/>
    </xf>
    <xf numFmtId="0" fontId="11" fillId="2" borderId="20" xfId="0" applyFont="1" applyFill="1" applyBorder="1" applyAlignment="1" applyProtection="1">
      <alignment horizontal="left" vertical="center" wrapText="1"/>
    </xf>
    <xf numFmtId="0" fontId="11" fillId="2" borderId="0" xfId="0" applyFont="1" applyFill="1" applyBorder="1" applyAlignment="1" applyProtection="1">
      <alignment horizontal="left" vertical="center" wrapText="1"/>
    </xf>
    <xf numFmtId="0" fontId="11" fillId="2" borderId="21" xfId="0" applyFont="1" applyFill="1" applyBorder="1" applyAlignment="1" applyProtection="1">
      <alignment horizontal="left" vertical="center" wrapText="1"/>
    </xf>
    <xf numFmtId="0" fontId="11" fillId="2" borderId="22" xfId="0" applyFont="1" applyFill="1" applyBorder="1" applyAlignment="1" applyProtection="1">
      <alignment horizontal="left" vertical="center" wrapText="1"/>
    </xf>
    <xf numFmtId="0" fontId="11" fillId="2" borderId="23" xfId="0" applyFont="1" applyFill="1" applyBorder="1" applyAlignment="1" applyProtection="1">
      <alignment horizontal="left" vertical="center" wrapText="1"/>
    </xf>
    <xf numFmtId="0" fontId="11" fillId="2" borderId="24" xfId="0" applyFont="1" applyFill="1" applyBorder="1" applyAlignment="1" applyProtection="1">
      <alignment horizontal="left" vertical="center" wrapText="1"/>
    </xf>
    <xf numFmtId="0" fontId="1" fillId="2" borderId="30" xfId="0" applyFont="1" applyFill="1" applyBorder="1" applyAlignment="1" applyProtection="1">
      <alignment horizontal="left" vertical="center" wrapText="1"/>
    </xf>
    <xf numFmtId="0" fontId="1" fillId="2" borderId="16" xfId="0" applyFont="1" applyFill="1" applyBorder="1" applyAlignment="1" applyProtection="1">
      <alignment horizontal="left" vertical="center" wrapText="1"/>
    </xf>
    <xf numFmtId="0" fontId="1" fillId="2" borderId="41" xfId="0" applyFont="1" applyFill="1" applyBorder="1" applyAlignment="1" applyProtection="1">
      <alignment horizontal="left" vertical="center" wrapText="1"/>
    </xf>
    <xf numFmtId="0" fontId="1" fillId="2" borderId="29" xfId="0" applyFont="1" applyFill="1" applyBorder="1" applyAlignment="1" applyProtection="1">
      <alignment horizontal="left" vertical="center" wrapText="1"/>
    </xf>
    <xf numFmtId="0" fontId="25" fillId="0" borderId="15" xfId="0" applyFont="1" applyBorder="1"/>
    <xf numFmtId="0" fontId="25" fillId="0" borderId="29" xfId="0" applyFont="1" applyBorder="1"/>
    <xf numFmtId="0" fontId="35" fillId="3" borderId="18" xfId="0" applyFont="1" applyFill="1" applyBorder="1" applyAlignment="1">
      <alignment horizontal="center"/>
    </xf>
    <xf numFmtId="0" fontId="11" fillId="3" borderId="0" xfId="0" applyFont="1" applyFill="1" applyBorder="1" applyAlignment="1" applyProtection="1">
      <alignment horizontal="center" wrapText="1"/>
    </xf>
    <xf numFmtId="0" fontId="2" fillId="2" borderId="36" xfId="0" applyFont="1" applyFill="1" applyBorder="1" applyAlignment="1" applyProtection="1">
      <alignment horizontal="center" vertical="center" wrapText="1"/>
    </xf>
    <xf numFmtId="0" fontId="2" fillId="2" borderId="59"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36" fillId="4" borderId="1" xfId="0" applyFont="1" applyFill="1" applyBorder="1" applyAlignment="1">
      <alignment horizontal="center"/>
    </xf>
    <xf numFmtId="0" fontId="29" fillId="0" borderId="41" xfId="0" applyFont="1" applyFill="1" applyBorder="1" applyAlignment="1">
      <alignment horizontal="center"/>
    </xf>
    <xf numFmtId="0" fontId="29" fillId="0" borderId="49" xfId="0" applyFont="1" applyFill="1" applyBorder="1" applyAlignment="1">
      <alignment horizontal="center"/>
    </xf>
    <xf numFmtId="0" fontId="32" fillId="3" borderId="23" xfId="0" applyFont="1" applyFill="1" applyBorder="1"/>
    <xf numFmtId="0" fontId="41" fillId="0" borderId="0" xfId="0" applyFont="1" applyAlignment="1" applyProtection="1">
      <alignment horizontal="left"/>
    </xf>
    <xf numFmtId="0" fontId="0" fillId="10" borderId="41" xfId="0" applyFill="1" applyBorder="1" applyAlignment="1" applyProtection="1">
      <alignment horizontal="center" vertical="center"/>
    </xf>
    <xf numFmtId="0" fontId="0" fillId="10" borderId="15" xfId="0" applyFill="1" applyBorder="1" applyAlignment="1" applyProtection="1">
      <alignment horizontal="center" vertical="center"/>
    </xf>
    <xf numFmtId="0" fontId="0" fillId="10" borderId="29" xfId="0" applyFill="1" applyBorder="1" applyAlignment="1" applyProtection="1">
      <alignment horizontal="center" vertical="center"/>
    </xf>
    <xf numFmtId="0" fontId="0" fillId="10" borderId="38" xfId="0" applyFill="1" applyBorder="1" applyAlignment="1" applyProtection="1">
      <alignment horizontal="left" vertical="center" wrapText="1"/>
    </xf>
    <xf numFmtId="0" fontId="0" fillId="10" borderId="52" xfId="0" applyFill="1" applyBorder="1" applyAlignment="1" applyProtection="1">
      <alignment horizontal="left" vertical="center" wrapText="1"/>
    </xf>
    <xf numFmtId="0" fontId="0" fillId="10" borderId="55" xfId="0" applyFill="1" applyBorder="1" applyAlignment="1" applyProtection="1">
      <alignment horizontal="left" vertical="center" wrapText="1"/>
    </xf>
    <xf numFmtId="0" fontId="0" fillId="10" borderId="50" xfId="0" applyFill="1" applyBorder="1" applyAlignment="1" applyProtection="1">
      <alignment horizontal="left" vertical="center" wrapText="1"/>
    </xf>
    <xf numFmtId="0" fontId="0" fillId="10" borderId="53" xfId="0" applyFill="1" applyBorder="1" applyAlignment="1" applyProtection="1">
      <alignment horizontal="left" vertical="center" wrapText="1"/>
    </xf>
    <xf numFmtId="0" fontId="0" fillId="10" borderId="56" xfId="0" applyFill="1" applyBorder="1" applyAlignment="1" applyProtection="1">
      <alignment horizontal="left" vertical="center" wrapText="1"/>
    </xf>
    <xf numFmtId="0" fontId="43" fillId="11" borderId="39" xfId="0" applyFont="1" applyFill="1" applyBorder="1" applyAlignment="1" applyProtection="1">
      <alignment horizontal="center" vertical="center" wrapText="1"/>
    </xf>
    <xf numFmtId="0" fontId="43" fillId="11" borderId="54" xfId="0" applyFont="1" applyFill="1" applyBorder="1" applyAlignment="1" applyProtection="1">
      <alignment horizontal="center" vertical="center" wrapText="1"/>
    </xf>
    <xf numFmtId="0" fontId="40" fillId="12" borderId="38" xfId="4" applyFill="1" applyBorder="1" applyAlignment="1" applyProtection="1">
      <alignment horizontal="center" wrapText="1"/>
      <protection locked="0"/>
    </xf>
    <xf numFmtId="0" fontId="40" fillId="12" borderId="55" xfId="4" applyFill="1" applyBorder="1" applyAlignment="1" applyProtection="1">
      <alignment horizontal="center" wrapText="1"/>
      <protection locked="0"/>
    </xf>
    <xf numFmtId="0" fontId="40" fillId="12" borderId="35" xfId="4" applyFill="1" applyBorder="1" applyAlignment="1" applyProtection="1">
      <alignment horizontal="center" wrapText="1"/>
      <protection locked="0"/>
    </xf>
    <xf numFmtId="0" fontId="40" fillId="12" borderId="42" xfId="4" applyFill="1" applyBorder="1" applyAlignment="1" applyProtection="1">
      <alignment horizontal="center" wrapText="1"/>
      <protection locked="0"/>
    </xf>
    <xf numFmtId="0" fontId="0" fillId="0" borderId="38" xfId="0" applyBorder="1" applyAlignment="1" applyProtection="1">
      <alignment horizontal="left" vertical="center" wrapText="1"/>
    </xf>
    <xf numFmtId="0" fontId="0" fillId="0" borderId="52" xfId="0" applyBorder="1" applyAlignment="1" applyProtection="1">
      <alignment horizontal="left" vertical="center" wrapText="1"/>
    </xf>
    <xf numFmtId="0" fontId="0" fillId="0" borderId="55" xfId="0" applyBorder="1" applyAlignment="1" applyProtection="1">
      <alignment horizontal="left" vertical="center" wrapText="1"/>
    </xf>
    <xf numFmtId="0" fontId="0" fillId="0" borderId="38" xfId="0" applyBorder="1" applyAlignment="1" applyProtection="1">
      <alignment horizontal="center" vertical="center" wrapText="1"/>
    </xf>
    <xf numFmtId="0" fontId="0" fillId="0" borderId="52" xfId="0" applyBorder="1" applyAlignment="1" applyProtection="1">
      <alignment horizontal="center" vertical="center" wrapText="1"/>
    </xf>
    <xf numFmtId="0" fontId="0" fillId="0" borderId="55" xfId="0" applyBorder="1" applyAlignment="1" applyProtection="1">
      <alignment horizontal="center" vertical="center" wrapText="1"/>
    </xf>
    <xf numFmtId="0" fontId="48" fillId="8" borderId="38" xfId="4" applyFont="1" applyBorder="1" applyAlignment="1" applyProtection="1">
      <alignment horizontal="center" vertical="center"/>
      <protection locked="0"/>
    </xf>
    <xf numFmtId="0" fontId="48" fillId="8" borderId="55" xfId="4" applyFont="1" applyBorder="1" applyAlignment="1" applyProtection="1">
      <alignment horizontal="center" vertical="center"/>
      <protection locked="0"/>
    </xf>
    <xf numFmtId="0" fontId="48" fillId="12" borderId="38" xfId="4" applyFont="1" applyFill="1" applyBorder="1" applyAlignment="1" applyProtection="1">
      <alignment horizontal="center" vertical="center"/>
      <protection locked="0"/>
    </xf>
    <xf numFmtId="0" fontId="48" fillId="12" borderId="55" xfId="4" applyFont="1" applyFill="1" applyBorder="1" applyAlignment="1" applyProtection="1">
      <alignment horizontal="center" vertical="center"/>
      <protection locked="0"/>
    </xf>
    <xf numFmtId="0" fontId="40" fillId="8" borderId="38" xfId="4" applyBorder="1" applyAlignment="1" applyProtection="1">
      <alignment horizontal="center" wrapText="1"/>
      <protection locked="0"/>
    </xf>
    <xf numFmtId="0" fontId="40" fillId="8" borderId="55" xfId="4" applyBorder="1" applyAlignment="1" applyProtection="1">
      <alignment horizontal="center" wrapText="1"/>
      <protection locked="0"/>
    </xf>
    <xf numFmtId="0" fontId="40" fillId="8" borderId="35" xfId="4" applyBorder="1" applyAlignment="1" applyProtection="1">
      <alignment horizontal="center" wrapText="1"/>
      <protection locked="0"/>
    </xf>
    <xf numFmtId="0" fontId="40" fillId="8" borderId="42" xfId="4" applyBorder="1" applyAlignment="1" applyProtection="1">
      <alignment horizontal="center" wrapText="1"/>
      <protection locked="0"/>
    </xf>
    <xf numFmtId="0" fontId="0" fillId="2" borderId="38" xfId="0" applyFill="1" applyBorder="1" applyAlignment="1" applyProtection="1">
      <alignment horizontal="left" vertical="center" wrapText="1"/>
    </xf>
    <xf numFmtId="0" fontId="0" fillId="2" borderId="52" xfId="0" applyFill="1" applyBorder="1" applyAlignment="1" applyProtection="1">
      <alignment horizontal="left" vertical="center" wrapText="1"/>
    </xf>
    <xf numFmtId="0" fontId="0" fillId="2" borderId="55" xfId="0" applyFill="1" applyBorder="1" applyAlignment="1" applyProtection="1">
      <alignment horizontal="left" vertical="center" wrapText="1"/>
    </xf>
    <xf numFmtId="0" fontId="43" fillId="11" borderId="28" xfId="0" applyFont="1" applyFill="1" applyBorder="1" applyAlignment="1" applyProtection="1">
      <alignment horizontal="center" vertical="center" wrapText="1"/>
    </xf>
    <xf numFmtId="0" fontId="43" fillId="11" borderId="48" xfId="0" applyFont="1" applyFill="1" applyBorder="1" applyAlignment="1" applyProtection="1">
      <alignment horizontal="center" vertical="center" wrapText="1"/>
    </xf>
    <xf numFmtId="0" fontId="43" fillId="11" borderId="39" xfId="0" applyFont="1" applyFill="1" applyBorder="1" applyAlignment="1" applyProtection="1">
      <alignment horizontal="center" vertical="center"/>
    </xf>
    <xf numFmtId="0" fontId="43" fillId="11" borderId="54" xfId="0" applyFont="1" applyFill="1" applyBorder="1" applyAlignment="1" applyProtection="1">
      <alignment horizontal="center" vertical="center"/>
    </xf>
    <xf numFmtId="0" fontId="48" fillId="8" borderId="28" xfId="4" applyFont="1" applyBorder="1" applyAlignment="1" applyProtection="1">
      <alignment horizontal="center" vertical="center" wrapText="1"/>
      <protection locked="0"/>
    </xf>
    <xf numFmtId="0" fontId="48" fillId="8" borderId="48" xfId="4" applyFont="1" applyBorder="1" applyAlignment="1" applyProtection="1">
      <alignment horizontal="center" vertical="center" wrapText="1"/>
      <protection locked="0"/>
    </xf>
    <xf numFmtId="0" fontId="48" fillId="12" borderId="28" xfId="4" applyFont="1" applyFill="1" applyBorder="1" applyAlignment="1" applyProtection="1">
      <alignment horizontal="center" vertical="center" wrapText="1"/>
      <protection locked="0"/>
    </xf>
    <xf numFmtId="0" fontId="48" fillId="12" borderId="48" xfId="4" applyFont="1" applyFill="1" applyBorder="1" applyAlignment="1" applyProtection="1">
      <alignment horizontal="center" vertical="center" wrapText="1"/>
      <protection locked="0"/>
    </xf>
    <xf numFmtId="0" fontId="43" fillId="11" borderId="44" xfId="0" applyFont="1" applyFill="1" applyBorder="1" applyAlignment="1" applyProtection="1">
      <alignment horizontal="center" vertical="center"/>
    </xf>
    <xf numFmtId="0" fontId="43" fillId="11" borderId="43" xfId="0" applyFont="1" applyFill="1" applyBorder="1" applyAlignment="1" applyProtection="1">
      <alignment horizontal="center" vertical="center" wrapText="1"/>
    </xf>
    <xf numFmtId="0" fontId="43" fillId="11" borderId="45" xfId="0" applyFont="1" applyFill="1" applyBorder="1" applyAlignment="1" applyProtection="1">
      <alignment horizontal="center" vertical="center"/>
    </xf>
    <xf numFmtId="0" fontId="0" fillId="2" borderId="27" xfId="0" applyFill="1" applyBorder="1" applyAlignment="1" applyProtection="1">
      <alignment horizontal="left" vertical="center" wrapText="1"/>
    </xf>
    <xf numFmtId="0" fontId="40" fillId="12" borderId="47" xfId="4" applyFill="1" applyBorder="1" applyAlignment="1" applyProtection="1">
      <alignment horizontal="center" vertical="center"/>
      <protection locked="0"/>
    </xf>
    <xf numFmtId="0" fontId="40" fillId="12" borderId="48" xfId="4" applyFill="1" applyBorder="1" applyAlignment="1" applyProtection="1">
      <alignment horizontal="center" vertical="center"/>
      <protection locked="0"/>
    </xf>
    <xf numFmtId="0" fontId="40" fillId="12" borderId="46" xfId="4" applyFill="1" applyBorder="1" applyAlignment="1" applyProtection="1">
      <alignment horizontal="center" vertical="center" wrapText="1"/>
      <protection locked="0"/>
    </xf>
    <xf numFmtId="0" fontId="40" fillId="12" borderId="51" xfId="4" applyFill="1" applyBorder="1" applyAlignment="1" applyProtection="1">
      <alignment horizontal="center" vertical="center" wrapText="1"/>
      <protection locked="0"/>
    </xf>
    <xf numFmtId="0" fontId="40" fillId="12" borderId="28" xfId="4" applyFill="1" applyBorder="1" applyAlignment="1" applyProtection="1">
      <alignment horizontal="center" vertical="center" wrapText="1"/>
      <protection locked="0"/>
    </xf>
    <xf numFmtId="0" fontId="40" fillId="12" borderId="48" xfId="4" applyFill="1" applyBorder="1" applyAlignment="1" applyProtection="1">
      <alignment horizontal="center" vertical="center" wrapText="1"/>
      <protection locked="0"/>
    </xf>
    <xf numFmtId="0" fontId="43" fillId="11" borderId="47" xfId="0" applyFont="1" applyFill="1" applyBorder="1" applyAlignment="1" applyProtection="1">
      <alignment horizontal="center" vertical="center" wrapText="1"/>
    </xf>
    <xf numFmtId="0" fontId="40" fillId="8" borderId="47" xfId="4" applyBorder="1" applyAlignment="1" applyProtection="1">
      <alignment horizontal="center" vertical="center"/>
      <protection locked="0"/>
    </xf>
    <xf numFmtId="9" fontId="40" fillId="8" borderId="28" xfId="4" applyNumberFormat="1" applyBorder="1" applyAlignment="1" applyProtection="1">
      <alignment horizontal="center" vertical="center" wrapText="1"/>
      <protection locked="0"/>
    </xf>
    <xf numFmtId="9" fontId="40" fillId="8" borderId="51" xfId="4" applyNumberFormat="1" applyBorder="1" applyAlignment="1" applyProtection="1">
      <alignment horizontal="center" vertical="center" wrapText="1"/>
      <protection locked="0"/>
    </xf>
    <xf numFmtId="0" fontId="40" fillId="8" borderId="28" xfId="4" applyBorder="1" applyAlignment="1" applyProtection="1">
      <alignment horizontal="center" vertical="center" wrapText="1"/>
      <protection locked="0"/>
    </xf>
    <xf numFmtId="0" fontId="40" fillId="8" borderId="47" xfId="4" applyBorder="1" applyAlignment="1" applyProtection="1">
      <alignment horizontal="center" vertical="center" wrapText="1"/>
      <protection locked="0"/>
    </xf>
    <xf numFmtId="9" fontId="40" fillId="12" borderId="46" xfId="4" applyNumberFormat="1" applyFill="1" applyBorder="1" applyAlignment="1" applyProtection="1">
      <alignment horizontal="center" vertical="center" wrapText="1"/>
      <protection locked="0"/>
    </xf>
    <xf numFmtId="0" fontId="40" fillId="8" borderId="48" xfId="4" applyBorder="1" applyAlignment="1" applyProtection="1">
      <alignment horizontal="center" vertical="center" wrapText="1"/>
      <protection locked="0"/>
    </xf>
    <xf numFmtId="0" fontId="40" fillId="8" borderId="28" xfId="4" applyBorder="1" applyAlignment="1" applyProtection="1">
      <alignment horizontal="center"/>
      <protection locked="0"/>
    </xf>
    <xf numFmtId="0" fontId="40" fillId="8" borderId="48" xfId="4" applyBorder="1" applyAlignment="1" applyProtection="1">
      <alignment horizontal="center"/>
      <protection locked="0"/>
    </xf>
    <xf numFmtId="0" fontId="40" fillId="12" borderId="28" xfId="4" applyFill="1" applyBorder="1" applyAlignment="1" applyProtection="1">
      <alignment horizontal="center" vertical="center"/>
      <protection locked="0"/>
    </xf>
    <xf numFmtId="0" fontId="40" fillId="12" borderId="51" xfId="4" applyFill="1" applyBorder="1" applyAlignment="1" applyProtection="1">
      <alignment horizontal="center" vertical="center"/>
      <protection locked="0"/>
    </xf>
    <xf numFmtId="0" fontId="40" fillId="8" borderId="28" xfId="4" applyBorder="1" applyAlignment="1" applyProtection="1">
      <alignment horizontal="center" vertical="center"/>
      <protection locked="0"/>
    </xf>
    <xf numFmtId="0" fontId="40" fillId="8" borderId="51" xfId="4" applyBorder="1" applyAlignment="1" applyProtection="1">
      <alignment horizontal="center" vertical="center"/>
      <protection locked="0"/>
    </xf>
    <xf numFmtId="0" fontId="43" fillId="11" borderId="43" xfId="0" applyFont="1" applyFill="1" applyBorder="1" applyAlignment="1" applyProtection="1">
      <alignment horizontal="center" vertical="center"/>
    </xf>
    <xf numFmtId="0" fontId="40" fillId="8" borderId="51" xfId="4" applyBorder="1" applyAlignment="1" applyProtection="1">
      <alignment horizontal="center" vertical="center" wrapText="1"/>
      <protection locked="0"/>
    </xf>
    <xf numFmtId="0" fontId="0" fillId="2" borderId="11" xfId="0" applyFill="1" applyBorder="1" applyAlignment="1" applyProtection="1">
      <alignment horizontal="left" vertical="center" wrapText="1"/>
    </xf>
    <xf numFmtId="0" fontId="43" fillId="11" borderId="51" xfId="0" applyFont="1" applyFill="1" applyBorder="1" applyAlignment="1" applyProtection="1">
      <alignment horizontal="center" vertical="center" wrapText="1"/>
    </xf>
    <xf numFmtId="0" fontId="0" fillId="0" borderId="11" xfId="0" applyBorder="1" applyAlignment="1" applyProtection="1">
      <alignment horizontal="center" vertical="center" wrapText="1"/>
    </xf>
    <xf numFmtId="0" fontId="40" fillId="8" borderId="38" xfId="4" applyBorder="1" applyAlignment="1" applyProtection="1">
      <alignment horizontal="center" vertical="center"/>
      <protection locked="0"/>
    </xf>
    <xf numFmtId="0" fontId="40" fillId="8" borderId="55" xfId="4" applyBorder="1" applyAlignment="1" applyProtection="1">
      <alignment horizontal="center" vertical="center"/>
      <protection locked="0"/>
    </xf>
    <xf numFmtId="0" fontId="40" fillId="9" borderId="38" xfId="4" applyFill="1" applyBorder="1" applyAlignment="1" applyProtection="1">
      <alignment horizontal="center" vertical="center"/>
      <protection locked="0"/>
    </xf>
    <xf numFmtId="0" fontId="40" fillId="9" borderId="55" xfId="4" applyFill="1" applyBorder="1" applyAlignment="1" applyProtection="1">
      <alignment horizontal="center" vertical="center"/>
      <protection locked="0"/>
    </xf>
    <xf numFmtId="0" fontId="0" fillId="10" borderId="57" xfId="0" applyFill="1" applyBorder="1" applyAlignment="1" applyProtection="1">
      <alignment horizontal="center" vertical="center"/>
    </xf>
    <xf numFmtId="0" fontId="0" fillId="10" borderId="58" xfId="0" applyFill="1" applyBorder="1" applyAlignment="1" applyProtection="1">
      <alignment horizontal="center" vertical="center"/>
    </xf>
    <xf numFmtId="0" fontId="0" fillId="10" borderId="16" xfId="0" applyFill="1" applyBorder="1" applyAlignment="1" applyProtection="1">
      <alignment horizontal="center" vertical="center"/>
    </xf>
    <xf numFmtId="0" fontId="40" fillId="12" borderId="35" xfId="4" applyFill="1" applyBorder="1" applyAlignment="1" applyProtection="1">
      <alignment horizontal="center" vertical="center"/>
      <protection locked="0"/>
    </xf>
    <xf numFmtId="0" fontId="40" fillId="12" borderId="42" xfId="4" applyFill="1" applyBorder="1" applyAlignment="1" applyProtection="1">
      <alignment horizontal="center" vertical="center"/>
      <protection locked="0"/>
    </xf>
    <xf numFmtId="0" fontId="40" fillId="8" borderId="35" xfId="4" applyBorder="1" applyAlignment="1" applyProtection="1">
      <alignment horizontal="center" vertical="center"/>
      <protection locked="0"/>
    </xf>
    <xf numFmtId="0" fontId="40" fillId="8" borderId="42" xfId="4" applyBorder="1" applyAlignment="1" applyProtection="1">
      <alignment horizontal="center" vertical="center"/>
      <protection locked="0"/>
    </xf>
    <xf numFmtId="0" fontId="40" fillId="12" borderId="38" xfId="4" applyFill="1" applyBorder="1" applyAlignment="1" applyProtection="1">
      <alignment horizontal="center" vertical="center"/>
      <protection locked="0"/>
    </xf>
    <xf numFmtId="0" fontId="40" fillId="12" borderId="55" xfId="4" applyFill="1" applyBorder="1" applyAlignment="1" applyProtection="1">
      <alignment horizontal="center" vertical="center"/>
      <protection locked="0"/>
    </xf>
    <xf numFmtId="0" fontId="0" fillId="10" borderId="38" xfId="0" applyFill="1" applyBorder="1" applyAlignment="1" applyProtection="1">
      <alignment horizontal="center" vertical="center" wrapText="1"/>
    </xf>
    <xf numFmtId="0" fontId="0" fillId="10" borderId="52" xfId="0" applyFill="1" applyBorder="1" applyAlignment="1" applyProtection="1">
      <alignment horizontal="center" vertical="center" wrapText="1"/>
    </xf>
    <xf numFmtId="0" fontId="0" fillId="10" borderId="55" xfId="0" applyFill="1" applyBorder="1" applyAlignment="1" applyProtection="1">
      <alignment horizontal="center" vertical="center" wrapText="1"/>
    </xf>
    <xf numFmtId="10" fontId="40" fillId="12" borderId="28" xfId="4" applyNumberFormat="1" applyFill="1" applyBorder="1" applyAlignment="1" applyProtection="1">
      <alignment horizontal="center" vertical="center"/>
      <protection locked="0"/>
    </xf>
    <xf numFmtId="10" fontId="40" fillId="12" borderId="51" xfId="4" applyNumberFormat="1" applyFill="1" applyBorder="1" applyAlignment="1" applyProtection="1">
      <alignment horizontal="center" vertical="center"/>
      <protection locked="0"/>
    </xf>
    <xf numFmtId="0" fontId="48" fillId="12" borderId="28" xfId="4" applyFont="1" applyFill="1" applyBorder="1" applyAlignment="1" applyProtection="1">
      <alignment horizontal="center" vertical="center"/>
      <protection locked="0"/>
    </xf>
    <xf numFmtId="0" fontId="48" fillId="12" borderId="51" xfId="4" applyFont="1" applyFill="1" applyBorder="1" applyAlignment="1" applyProtection="1">
      <alignment horizontal="center" vertical="center"/>
      <protection locked="0"/>
    </xf>
    <xf numFmtId="0" fontId="0" fillId="0" borderId="50" xfId="0" applyBorder="1" applyAlignment="1" applyProtection="1">
      <alignment horizontal="left" vertical="center" wrapText="1"/>
    </xf>
    <xf numFmtId="0" fontId="0" fillId="0" borderId="56" xfId="0" applyBorder="1" applyAlignment="1" applyProtection="1">
      <alignment horizontal="left" vertical="center" wrapText="1"/>
    </xf>
    <xf numFmtId="0" fontId="48" fillId="8" borderId="28" xfId="4" applyFont="1" applyBorder="1" applyAlignment="1" applyProtection="1">
      <alignment horizontal="center" vertical="center"/>
      <protection locked="0"/>
    </xf>
    <xf numFmtId="0" fontId="48" fillId="8" borderId="51" xfId="4" applyFont="1" applyBorder="1" applyAlignment="1" applyProtection="1">
      <alignment horizontal="center" vertical="center"/>
      <protection locked="0"/>
    </xf>
    <xf numFmtId="0" fontId="30" fillId="3" borderId="18" xfId="0" applyFont="1" applyFill="1" applyBorder="1" applyAlignment="1">
      <alignment horizontal="center" vertical="center"/>
    </xf>
    <xf numFmtId="0" fontId="19" fillId="3" borderId="17" xfId="0" applyFont="1" applyFill="1" applyBorder="1" applyAlignment="1">
      <alignment horizontal="center" vertical="top" wrapText="1"/>
    </xf>
    <xf numFmtId="0" fontId="19" fillId="3" borderId="18" xfId="0" applyFont="1" applyFill="1" applyBorder="1" applyAlignment="1">
      <alignment horizontal="center" vertical="top" wrapText="1"/>
    </xf>
    <xf numFmtId="0" fontId="26" fillId="3" borderId="18" xfId="0" applyFont="1" applyFill="1" applyBorder="1" applyAlignment="1">
      <alignment horizontal="center" vertical="top" wrapText="1"/>
    </xf>
    <xf numFmtId="0" fontId="24" fillId="3" borderId="22" xfId="1" applyFill="1" applyBorder="1" applyAlignment="1" applyProtection="1">
      <alignment horizontal="center" vertical="top" wrapText="1"/>
    </xf>
    <xf numFmtId="0" fontId="24" fillId="3" borderId="23" xfId="1" applyFill="1" applyBorder="1" applyAlignment="1" applyProtection="1">
      <alignment horizontal="center" vertical="top" wrapText="1"/>
    </xf>
    <xf numFmtId="0" fontId="37" fillId="2" borderId="28" xfId="0" applyFont="1" applyFill="1" applyBorder="1" applyAlignment="1">
      <alignment horizontal="center" vertical="center"/>
    </xf>
    <xf numFmtId="0" fontId="37" fillId="2" borderId="47" xfId="0" applyFont="1" applyFill="1" applyBorder="1" applyAlignment="1">
      <alignment horizontal="center" vertical="center"/>
    </xf>
    <xf numFmtId="0" fontId="37" fillId="2" borderId="51" xfId="0" applyFont="1" applyFill="1" applyBorder="1" applyAlignment="1">
      <alignment horizontal="center" vertical="center"/>
    </xf>
    <xf numFmtId="0" fontId="40" fillId="8" borderId="28" xfId="4" applyBorder="1" applyAlignment="1" applyProtection="1">
      <alignment horizontal="left" vertical="center" wrapText="1"/>
      <protection locked="0"/>
    </xf>
    <xf numFmtId="0" fontId="40" fillId="8" borderId="47" xfId="4" applyBorder="1" applyAlignment="1" applyProtection="1">
      <alignment horizontal="left" vertical="center" wrapText="1"/>
      <protection locked="0"/>
    </xf>
    <xf numFmtId="0" fontId="40" fillId="8" borderId="48" xfId="4" applyBorder="1" applyAlignment="1" applyProtection="1">
      <alignment horizontal="left" vertical="center" wrapText="1"/>
      <protection locked="0"/>
    </xf>
    <xf numFmtId="0" fontId="40" fillId="12" borderId="28" xfId="4" applyFill="1" applyBorder="1" applyAlignment="1" applyProtection="1">
      <alignment horizontal="left" vertical="center" wrapText="1"/>
      <protection locked="0"/>
    </xf>
    <xf numFmtId="0" fontId="40" fillId="12" borderId="47" xfId="4" applyFill="1" applyBorder="1" applyAlignment="1" applyProtection="1">
      <alignment horizontal="left" vertical="center" wrapText="1"/>
      <protection locked="0"/>
    </xf>
    <xf numFmtId="0" fontId="40" fillId="12" borderId="48" xfId="4" applyFill="1" applyBorder="1" applyAlignment="1" applyProtection="1">
      <alignment horizontal="left" vertical="center" wrapText="1"/>
      <protection locked="0"/>
    </xf>
    <xf numFmtId="0" fontId="40" fillId="12" borderId="28" xfId="4" applyFill="1" applyBorder="1" applyAlignment="1" applyProtection="1">
      <alignment horizontal="center"/>
      <protection locked="0"/>
    </xf>
    <xf numFmtId="0" fontId="40" fillId="12" borderId="48" xfId="4" applyFill="1" applyBorder="1" applyAlignment="1" applyProtection="1">
      <alignment horizontal="center"/>
      <protection locked="0"/>
    </xf>
  </cellXfs>
  <cellStyles count="7">
    <cellStyle name="Bad" xfId="3" builtinId="27"/>
    <cellStyle name="Good" xfId="2" builtinId="26"/>
    <cellStyle name="Hyperlink" xfId="1" builtinId="8"/>
    <cellStyle name="Neutral" xfId="4" builtinId="28"/>
    <cellStyle name="Neutre 2" xfId="5"/>
    <cellStyle name="Neutre 3" xfId="6"/>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revisionHeaders" Target="revisions/revisionHeader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usernames" Target="revisions/userNam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TELLY\Documents\PACV-MT%202016\Communes%20cibles%20du%20PACV-M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munes vulnérables"/>
      <sheetName val="Bénéficiaires des invest"/>
      <sheetName val="Droit de tirage Résultat 1"/>
      <sheetName val="Droit de tirage Résultat 2"/>
      <sheetName val="Droit de tirage Résultat 3"/>
      <sheetName val="Droit de tirage total"/>
      <sheetName val="Feuil1"/>
    </sheetNames>
    <sheetDataSet>
      <sheetData sheetId="0"/>
      <sheetData sheetId="1">
        <row r="15">
          <cell r="C15">
            <v>84163</v>
          </cell>
          <cell r="H15">
            <v>0</v>
          </cell>
        </row>
        <row r="25">
          <cell r="C25">
            <v>129595</v>
          </cell>
          <cell r="H25">
            <v>23949</v>
          </cell>
        </row>
      </sheetData>
      <sheetData sheetId="2"/>
      <sheetData sheetId="3"/>
      <sheetData sheetId="4"/>
      <sheetData sheetId="5"/>
      <sheetData sheetId="6"/>
    </sheetDataSet>
  </externalBook>
</externalLink>
</file>

<file path=xl/revisions/_rels/revisionHeaders.xml.rels><?xml version="1.0" encoding="UTF-8" standalone="yes"?>
<Relationships xmlns="http://schemas.openxmlformats.org/package/2006/relationships"><Relationship Id="rId206" Type="http://schemas.openxmlformats.org/officeDocument/2006/relationships/revisionLog" Target="revisionLog73.xml"/><Relationship Id="rId209" Type="http://schemas.openxmlformats.org/officeDocument/2006/relationships/revisionLog" Target="revisionLog3.xml"/><Relationship Id="rId208" Type="http://schemas.openxmlformats.org/officeDocument/2006/relationships/revisionLog" Target="revisionLog2.xml"/><Relationship Id="rId207" Type="http://schemas.openxmlformats.org/officeDocument/2006/relationships/revisionLog" Target="revisionLog1.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C9342AAB-A12C-4C77-B2B1-19347372D2CD}" diskRevisions="1" revisionId="5387" version="3">
  <header guid="{3A233DB3-C04B-408A-9381-4CA2A91B564D}" dateTime="2017-11-17T05:17:52" maxSheetId="12" userName="Jaturong Padungsapya" r:id="rId206">
    <sheetIdMap count="11">
      <sheetId val="1"/>
      <sheetId val="2"/>
      <sheetId val="3"/>
      <sheetId val="10"/>
      <sheetId val="11"/>
      <sheetId val="4"/>
      <sheetId val="5"/>
      <sheetId val="6"/>
      <sheetId val="7"/>
      <sheetId val="8"/>
      <sheetId val="9"/>
    </sheetIdMap>
  </header>
  <header guid="{CC56D45F-3B32-49C7-B948-9B089AADE9B6}" dateTime="2017-11-17T18:07:05" maxSheetId="12" userName="Martina Dorigo" r:id="rId207">
    <sheetIdMap count="11">
      <sheetId val="1"/>
      <sheetId val="2"/>
      <sheetId val="3"/>
      <sheetId val="10"/>
      <sheetId val="11"/>
      <sheetId val="4"/>
      <sheetId val="5"/>
      <sheetId val="6"/>
      <sheetId val="7"/>
      <sheetId val="8"/>
      <sheetId val="9"/>
    </sheetIdMap>
  </header>
  <header guid="{7A33EB91-E946-448B-8678-0C8DE4661887}" dateTime="2017-12-11T12:17:15" maxSheetId="12" userName="Martina Dorigo" r:id="rId208">
    <sheetIdMap count="11">
      <sheetId val="1"/>
      <sheetId val="2"/>
      <sheetId val="3"/>
      <sheetId val="10"/>
      <sheetId val="11"/>
      <sheetId val="4"/>
      <sheetId val="5"/>
      <sheetId val="6"/>
      <sheetId val="7"/>
      <sheetId val="8"/>
      <sheetId val="9"/>
    </sheetIdMap>
  </header>
  <header guid="{C9342AAB-A12C-4C77-B2B1-19347372D2CD}" dateTime="2017-12-11T12:17:48" maxSheetId="12" userName="Martina Dorigo" r:id="rId209">
    <sheetIdMap count="11">
      <sheetId val="1"/>
      <sheetId val="2"/>
      <sheetId val="3"/>
      <sheetId val="10"/>
      <sheetId val="11"/>
      <sheetId val="4"/>
      <sheetId val="5"/>
      <sheetId val="6"/>
      <sheetId val="7"/>
      <sheetId val="8"/>
      <sheetId val="9"/>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dn rId="0" localSheetId="1" customView="1" name="Z_8AC909A0_F6DB_4631_9371_01307E5CB295_.wvu.Rows" hidden="1" oldHidden="1">
    <formula>Overview!$8:$11,Overview!$20:$20</formula>
  </rdn>
  <rdn rId="0" localSheetId="1" customView="1" name="Z_8AC909A0_F6DB_4631_9371_01307E5CB295_.wvu.Cols" hidden="1" oldHidden="1">
    <formula>Overview!$H:$P</formula>
  </rdn>
  <rdn rId="0" localSheetId="11" customView="1" name="Z_8AC909A0_F6DB_4631_9371_01307E5CB295_.wvu.Cols" hidden="1" oldHidden="1">
    <formula>'Procurement 2'!$J:$J</formula>
  </rdn>
  <rdn rId="0" localSheetId="8" customView="1" name="Z_8AC909A0_F6DB_4631_9371_01307E5CB295_.wvu.Rows" hidden="1" oldHidden="1">
    <formula>'Results Tracker'!$31:$38,'Results Tracker'!$133:$321</formula>
  </rdn>
  <rcv guid="{8AC909A0-F6DB-4631-9371-01307E5CB295}" action="add"/>
</revisions>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8AC909A0-F6DB-4631-9371-01307E5CB295}" action="delete"/>
  <rdn rId="0" localSheetId="1" customView="1" name="Z_8AC909A0_F6DB_4631_9371_01307E5CB295_.wvu.Rows" hidden="1" oldHidden="1">
    <formula>Overview!$8:$11,Overview!$20:$20</formula>
    <oldFormula>Overview!$8:$11,Overview!$20:$20</oldFormula>
  </rdn>
  <rdn rId="0" localSheetId="1" customView="1" name="Z_8AC909A0_F6DB_4631_9371_01307E5CB295_.wvu.Cols" hidden="1" oldHidden="1">
    <formula>Overview!$H:$P</formula>
    <oldFormula>Overview!$H:$P</oldFormula>
  </rdn>
  <rdn rId="0" localSheetId="11" customView="1" name="Z_8AC909A0_F6DB_4631_9371_01307E5CB295_.wvu.Cols" hidden="1" oldHidden="1">
    <formula>'Procurement 2'!$J:$J</formula>
    <oldFormula>'Procurement 2'!$J:$J</oldFormula>
  </rdn>
  <rdn rId="0" localSheetId="8" customView="1" name="Z_8AC909A0_F6DB_4631_9371_01307E5CB295_.wvu.Rows" hidden="1" oldHidden="1">
    <formula>'Results Tracker'!$31:$38,'Results Tracker'!$133:$321</formula>
    <oldFormula>'Results Tracker'!$31:$38,'Results Tracker'!$133:$321</oldFormula>
  </rdn>
  <rcv guid="{8AC909A0-F6DB-4631-9371-01307E5CB295}" action="add"/>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8AC909A0-F6DB-4631-9371-01307E5CB295}" action="delete"/>
  <rdn rId="0" localSheetId="1" customView="1" name="Z_8AC909A0_F6DB_4631_9371_01307E5CB295_.wvu.Rows" hidden="1" oldHidden="1">
    <formula>Overview!$8:$11,Overview!$20:$20</formula>
    <oldFormula>Overview!$8:$11,Overview!$20:$20</oldFormula>
  </rdn>
  <rdn rId="0" localSheetId="1" customView="1" name="Z_8AC909A0_F6DB_4631_9371_01307E5CB295_.wvu.Cols" hidden="1" oldHidden="1">
    <formula>Overview!$H:$P</formula>
    <oldFormula>Overview!$H:$P</oldFormula>
  </rdn>
  <rdn rId="0" localSheetId="11" customView="1" name="Z_8AC909A0_F6DB_4631_9371_01307E5CB295_.wvu.Cols" hidden="1" oldHidden="1">
    <formula>'Procurement 2'!$J:$J</formula>
    <oldFormula>'Procurement 2'!$J:$J</oldFormula>
  </rdn>
  <rdn rId="0" localSheetId="8" customView="1" name="Z_8AC909A0_F6DB_4631_9371_01307E5CB295_.wvu.Rows" hidden="1" oldHidden="1">
    <formula>'Results Tracker'!$31:$38,'Results Tracker'!$133:$321</formula>
    <oldFormula>'Results Tracker'!$31:$38,'Results Tracker'!$133:$321</oldFormula>
  </rdn>
  <rcv guid="{8AC909A0-F6DB-4631-9371-01307E5CB295}" action="add"/>
</revisions>
</file>

<file path=xl/revisions/revisionLog7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dn rId="0" localSheetId="1" customView="1" name="Z_8EA75DF6_7389_4282_9E01_4F5BB431426B_.wvu.Rows" hidden="1" oldHidden="1">
    <formula>Overview!$8:$11,Overview!$20:$20</formula>
  </rdn>
  <rdn rId="0" localSheetId="1" customView="1" name="Z_8EA75DF6_7389_4282_9E01_4F5BB431426B_.wvu.Cols" hidden="1" oldHidden="1">
    <formula>Overview!$H:$P</formula>
  </rdn>
  <rdn rId="0" localSheetId="11" customView="1" name="Z_8EA75DF6_7389_4282_9E01_4F5BB431426B_.wvu.Cols" hidden="1" oldHidden="1">
    <formula>'Procurement 2'!$J:$J</formula>
  </rdn>
  <rdn rId="0" localSheetId="8" customView="1" name="Z_8EA75DF6_7389_4282_9E01_4F5BB431426B_.wvu.Rows" hidden="1" oldHidden="1">
    <formula>'Results Tracker'!$31:$38,'Results Tracker'!$133:$321</formula>
  </rdn>
  <rcv guid="{8EA75DF6-7389-4282-9E01-4F5BB431426B}" action="add"/>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hyperlink" Target="mailto:aedd@enironnement.gov.ml" TargetMode="External"/><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hyperlink" Target="mailto:Abdoulaye.Bayoko@undp.org" TargetMode="Externa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hyperlink" Target="mailto:boubacarsdembele@gmail.com" TargetMode="External"/><Relationship Id="rId5" Type="http://schemas.openxmlformats.org/officeDocument/2006/relationships/printerSettings" Target="../printerSettings/printerSettings5.bin"/><Relationship Id="rId15" Type="http://schemas.openxmlformats.org/officeDocument/2006/relationships/drawing" Target="../drawings/drawing1.xml"/><Relationship Id="rId10" Type="http://schemas.openxmlformats.org/officeDocument/2006/relationships/hyperlink" Target="http://www.pacvmt-mali.org/" TargetMode="External"/><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printerSettings" Target="../printerSettings/printerSettings10.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18.bin"/><Relationship Id="rId3" Type="http://schemas.openxmlformats.org/officeDocument/2006/relationships/printerSettings" Target="../printerSettings/printerSettings13.bin"/><Relationship Id="rId7" Type="http://schemas.openxmlformats.org/officeDocument/2006/relationships/printerSettings" Target="../printerSettings/printerSettings17.bin"/><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 Id="rId6" Type="http://schemas.openxmlformats.org/officeDocument/2006/relationships/printerSettings" Target="../printerSettings/printerSettings16.bin"/><Relationship Id="rId5" Type="http://schemas.openxmlformats.org/officeDocument/2006/relationships/printerSettings" Target="../printerSettings/printerSettings15.bin"/><Relationship Id="rId10" Type="http://schemas.openxmlformats.org/officeDocument/2006/relationships/printerSettings" Target="../printerSettings/printerSettings20.bin"/><Relationship Id="rId4" Type="http://schemas.openxmlformats.org/officeDocument/2006/relationships/printerSettings" Target="../printerSettings/printerSettings14.bin"/><Relationship Id="rId9" Type="http://schemas.openxmlformats.org/officeDocument/2006/relationships/printerSettings" Target="../printerSettings/printerSettings19.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28.bin"/><Relationship Id="rId3" Type="http://schemas.openxmlformats.org/officeDocument/2006/relationships/printerSettings" Target="../printerSettings/printerSettings23.bin"/><Relationship Id="rId7" Type="http://schemas.openxmlformats.org/officeDocument/2006/relationships/printerSettings" Target="../printerSettings/printerSettings27.bin"/><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 Id="rId6" Type="http://schemas.openxmlformats.org/officeDocument/2006/relationships/printerSettings" Target="../printerSettings/printerSettings26.bin"/><Relationship Id="rId5" Type="http://schemas.openxmlformats.org/officeDocument/2006/relationships/printerSettings" Target="../printerSettings/printerSettings25.bin"/><Relationship Id="rId10" Type="http://schemas.openxmlformats.org/officeDocument/2006/relationships/printerSettings" Target="../printerSettings/printerSettings30.bin"/><Relationship Id="rId4" Type="http://schemas.openxmlformats.org/officeDocument/2006/relationships/printerSettings" Target="../printerSettings/printerSettings24.bin"/><Relationship Id="rId9" Type="http://schemas.openxmlformats.org/officeDocument/2006/relationships/printerSettings" Target="../printerSettings/printerSettings29.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33.bin"/><Relationship Id="rId2" Type="http://schemas.openxmlformats.org/officeDocument/2006/relationships/printerSettings" Target="../printerSettings/printerSettings32.bin"/><Relationship Id="rId1" Type="http://schemas.openxmlformats.org/officeDocument/2006/relationships/printerSettings" Target="../printerSettings/printerSettings31.bin"/><Relationship Id="rId6" Type="http://schemas.openxmlformats.org/officeDocument/2006/relationships/printerSettings" Target="../printerSettings/printerSettings36.bin"/><Relationship Id="rId5" Type="http://schemas.openxmlformats.org/officeDocument/2006/relationships/printerSettings" Target="../printerSettings/printerSettings35.bin"/><Relationship Id="rId4" Type="http://schemas.openxmlformats.org/officeDocument/2006/relationships/printerSettings" Target="../printerSettings/printerSettings34.bin"/></Relationships>
</file>

<file path=xl/worksheets/_rels/sheet6.xml.rels><?xml version="1.0" encoding="UTF-8" standalone="yes"?>
<Relationships xmlns="http://schemas.openxmlformats.org/package/2006/relationships"><Relationship Id="rId8" Type="http://schemas.openxmlformats.org/officeDocument/2006/relationships/printerSettings" Target="../printerSettings/printerSettings44.bin"/><Relationship Id="rId3" Type="http://schemas.openxmlformats.org/officeDocument/2006/relationships/printerSettings" Target="../printerSettings/printerSettings39.bin"/><Relationship Id="rId7" Type="http://schemas.openxmlformats.org/officeDocument/2006/relationships/printerSettings" Target="../printerSettings/printerSettings43.bin"/><Relationship Id="rId2" Type="http://schemas.openxmlformats.org/officeDocument/2006/relationships/printerSettings" Target="../printerSettings/printerSettings38.bin"/><Relationship Id="rId1" Type="http://schemas.openxmlformats.org/officeDocument/2006/relationships/printerSettings" Target="../printerSettings/printerSettings37.bin"/><Relationship Id="rId6" Type="http://schemas.openxmlformats.org/officeDocument/2006/relationships/printerSettings" Target="../printerSettings/printerSettings42.bin"/><Relationship Id="rId5" Type="http://schemas.openxmlformats.org/officeDocument/2006/relationships/printerSettings" Target="../printerSettings/printerSettings41.bin"/><Relationship Id="rId10" Type="http://schemas.openxmlformats.org/officeDocument/2006/relationships/printerSettings" Target="../printerSettings/printerSettings46.bin"/><Relationship Id="rId4" Type="http://schemas.openxmlformats.org/officeDocument/2006/relationships/printerSettings" Target="../printerSettings/printerSettings40.bin"/><Relationship Id="rId9" Type="http://schemas.openxmlformats.org/officeDocument/2006/relationships/printerSettings" Target="../printerSettings/printerSettings45.bin"/></Relationships>
</file>

<file path=xl/worksheets/_rels/sheet7.xml.rels><?xml version="1.0" encoding="UTF-8" standalone="yes"?>
<Relationships xmlns="http://schemas.openxmlformats.org/package/2006/relationships"><Relationship Id="rId8" Type="http://schemas.openxmlformats.org/officeDocument/2006/relationships/printerSettings" Target="../printerSettings/printerSettings54.bin"/><Relationship Id="rId13" Type="http://schemas.openxmlformats.org/officeDocument/2006/relationships/comments" Target="../comments1.xml"/><Relationship Id="rId3" Type="http://schemas.openxmlformats.org/officeDocument/2006/relationships/printerSettings" Target="../printerSettings/printerSettings49.bin"/><Relationship Id="rId7" Type="http://schemas.openxmlformats.org/officeDocument/2006/relationships/printerSettings" Target="../printerSettings/printerSettings53.bin"/><Relationship Id="rId12" Type="http://schemas.openxmlformats.org/officeDocument/2006/relationships/vmlDrawing" Target="../drawings/vmlDrawing1.vml"/><Relationship Id="rId2" Type="http://schemas.openxmlformats.org/officeDocument/2006/relationships/printerSettings" Target="../printerSettings/printerSettings48.bin"/><Relationship Id="rId1" Type="http://schemas.openxmlformats.org/officeDocument/2006/relationships/printerSettings" Target="../printerSettings/printerSettings47.bin"/><Relationship Id="rId6" Type="http://schemas.openxmlformats.org/officeDocument/2006/relationships/printerSettings" Target="../printerSettings/printerSettings52.bin"/><Relationship Id="rId11" Type="http://schemas.openxmlformats.org/officeDocument/2006/relationships/printerSettings" Target="../printerSettings/printerSettings56.bin"/><Relationship Id="rId5" Type="http://schemas.openxmlformats.org/officeDocument/2006/relationships/printerSettings" Target="../printerSettings/printerSettings51.bin"/><Relationship Id="rId10" Type="http://schemas.openxmlformats.org/officeDocument/2006/relationships/hyperlink" Target="mailto:boubacarsdembele@gmail.com" TargetMode="External"/><Relationship Id="rId4" Type="http://schemas.openxmlformats.org/officeDocument/2006/relationships/printerSettings" Target="../printerSettings/printerSettings50.bin"/><Relationship Id="rId9" Type="http://schemas.openxmlformats.org/officeDocument/2006/relationships/printerSettings" Target="../printerSettings/printerSettings55.bin"/></Relationships>
</file>

<file path=xl/worksheets/_rels/sheet8.xml.rels><?xml version="1.0" encoding="UTF-8" standalone="yes"?>
<Relationships xmlns="http://schemas.openxmlformats.org/package/2006/relationships"><Relationship Id="rId8" Type="http://schemas.openxmlformats.org/officeDocument/2006/relationships/printerSettings" Target="../printerSettings/printerSettings64.bin"/><Relationship Id="rId3" Type="http://schemas.openxmlformats.org/officeDocument/2006/relationships/printerSettings" Target="../printerSettings/printerSettings59.bin"/><Relationship Id="rId7" Type="http://schemas.openxmlformats.org/officeDocument/2006/relationships/printerSettings" Target="../printerSettings/printerSettings63.bin"/><Relationship Id="rId2" Type="http://schemas.openxmlformats.org/officeDocument/2006/relationships/printerSettings" Target="../printerSettings/printerSettings58.bin"/><Relationship Id="rId1" Type="http://schemas.openxmlformats.org/officeDocument/2006/relationships/printerSettings" Target="../printerSettings/printerSettings57.bin"/><Relationship Id="rId6" Type="http://schemas.openxmlformats.org/officeDocument/2006/relationships/printerSettings" Target="../printerSettings/printerSettings62.bin"/><Relationship Id="rId5" Type="http://schemas.openxmlformats.org/officeDocument/2006/relationships/printerSettings" Target="../printerSettings/printerSettings61.bin"/><Relationship Id="rId10" Type="http://schemas.openxmlformats.org/officeDocument/2006/relationships/printerSettings" Target="../printerSettings/printerSettings66.bin"/><Relationship Id="rId4" Type="http://schemas.openxmlformats.org/officeDocument/2006/relationships/printerSettings" Target="../printerSettings/printerSettings60.bin"/><Relationship Id="rId9" Type="http://schemas.openxmlformats.org/officeDocument/2006/relationships/printerSettings" Target="../printerSettings/printerSettings65.bin"/></Relationships>
</file>

<file path=xl/worksheets/_rels/sheet9.xml.rels><?xml version="1.0" encoding="UTF-8" standalone="yes"?>
<Relationships xmlns="http://schemas.openxmlformats.org/package/2006/relationships"><Relationship Id="rId8" Type="http://schemas.openxmlformats.org/officeDocument/2006/relationships/printerSettings" Target="../printerSettings/printerSettings74.bin"/><Relationship Id="rId3" Type="http://schemas.openxmlformats.org/officeDocument/2006/relationships/printerSettings" Target="../printerSettings/printerSettings69.bin"/><Relationship Id="rId7" Type="http://schemas.openxmlformats.org/officeDocument/2006/relationships/printerSettings" Target="../printerSettings/printerSettings73.bin"/><Relationship Id="rId2" Type="http://schemas.openxmlformats.org/officeDocument/2006/relationships/printerSettings" Target="../printerSettings/printerSettings68.bin"/><Relationship Id="rId1" Type="http://schemas.openxmlformats.org/officeDocument/2006/relationships/printerSettings" Target="../printerSettings/printerSettings67.bin"/><Relationship Id="rId6" Type="http://schemas.openxmlformats.org/officeDocument/2006/relationships/printerSettings" Target="../printerSettings/printerSettings72.bin"/><Relationship Id="rId5" Type="http://schemas.openxmlformats.org/officeDocument/2006/relationships/printerSettings" Target="../printerSettings/printerSettings71.bin"/><Relationship Id="rId10" Type="http://schemas.openxmlformats.org/officeDocument/2006/relationships/printerSettings" Target="../printerSettings/printerSettings76.bin"/><Relationship Id="rId4" Type="http://schemas.openxmlformats.org/officeDocument/2006/relationships/printerSettings" Target="../printerSettings/printerSettings70.bin"/><Relationship Id="rId9" Type="http://schemas.openxmlformats.org/officeDocument/2006/relationships/printerSettings" Target="../printerSettings/printerSettings75.bin"/></Relationships>
</file>

<file path=xl/worksheets/_rels/sheet10.xml.rels><?xml version="1.0" encoding="UTF-8" standalone="yes"?>
<Relationships xmlns="http://schemas.openxmlformats.org/package/2006/relationships"><Relationship Id="rId8" Type="http://schemas.openxmlformats.org/officeDocument/2006/relationships/printerSettings" Target="../printerSettings/printerSettings84.bin"/><Relationship Id="rId3" Type="http://schemas.openxmlformats.org/officeDocument/2006/relationships/printerSettings" Target="../printerSettings/printerSettings79.bin"/><Relationship Id="rId7" Type="http://schemas.openxmlformats.org/officeDocument/2006/relationships/printerSettings" Target="../printerSettings/printerSettings83.bin"/><Relationship Id="rId2" Type="http://schemas.openxmlformats.org/officeDocument/2006/relationships/printerSettings" Target="../printerSettings/printerSettings78.bin"/><Relationship Id="rId1" Type="http://schemas.openxmlformats.org/officeDocument/2006/relationships/printerSettings" Target="../printerSettings/printerSettings77.bin"/><Relationship Id="rId6" Type="http://schemas.openxmlformats.org/officeDocument/2006/relationships/printerSettings" Target="../printerSettings/printerSettings82.bin"/><Relationship Id="rId11" Type="http://schemas.openxmlformats.org/officeDocument/2006/relationships/drawing" Target="../drawings/drawing2.xml"/><Relationship Id="rId5" Type="http://schemas.openxmlformats.org/officeDocument/2006/relationships/printerSettings" Target="../printerSettings/printerSettings81.bin"/><Relationship Id="rId10" Type="http://schemas.openxmlformats.org/officeDocument/2006/relationships/printerSettings" Target="../printerSettings/printerSettings86.bin"/><Relationship Id="rId4" Type="http://schemas.openxmlformats.org/officeDocument/2006/relationships/printerSettings" Target="../printerSettings/printerSettings80.bin"/><Relationship Id="rId9" Type="http://schemas.openxmlformats.org/officeDocument/2006/relationships/printerSettings" Target="../printerSettings/printerSettings85.bin"/></Relationships>
</file>

<file path=xl/worksheets/_rels/sheet11.xml.rels><?xml version="1.0" encoding="UTF-8" standalone="yes"?>
<Relationships xmlns="http://schemas.openxmlformats.org/package/2006/relationships"><Relationship Id="rId8" Type="http://schemas.openxmlformats.org/officeDocument/2006/relationships/printerSettings" Target="../printerSettings/printerSettings94.bin"/><Relationship Id="rId3" Type="http://schemas.openxmlformats.org/officeDocument/2006/relationships/printerSettings" Target="../printerSettings/printerSettings89.bin"/><Relationship Id="rId7" Type="http://schemas.openxmlformats.org/officeDocument/2006/relationships/printerSettings" Target="../printerSettings/printerSettings93.bin"/><Relationship Id="rId2" Type="http://schemas.openxmlformats.org/officeDocument/2006/relationships/printerSettings" Target="../printerSettings/printerSettings88.bin"/><Relationship Id="rId1" Type="http://schemas.openxmlformats.org/officeDocument/2006/relationships/printerSettings" Target="../printerSettings/printerSettings87.bin"/><Relationship Id="rId6" Type="http://schemas.openxmlformats.org/officeDocument/2006/relationships/printerSettings" Target="../printerSettings/printerSettings92.bin"/><Relationship Id="rId5" Type="http://schemas.openxmlformats.org/officeDocument/2006/relationships/printerSettings" Target="../printerSettings/printerSettings91.bin"/><Relationship Id="rId10" Type="http://schemas.openxmlformats.org/officeDocument/2006/relationships/printerSettings" Target="../printerSettings/printerSettings96.bin"/><Relationship Id="rId4" Type="http://schemas.openxmlformats.org/officeDocument/2006/relationships/printerSettings" Target="../printerSettings/printerSettings90.bin"/><Relationship Id="rId9" Type="http://schemas.openxmlformats.org/officeDocument/2006/relationships/printerSettings" Target="../printerSettings/printerSettings9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6"/>
  <sheetViews>
    <sheetView tabSelected="1" zoomScaleNormal="100" workbookViewId="0">
      <selection activeCell="D25" sqref="D25"/>
    </sheetView>
  </sheetViews>
  <sheetFormatPr defaultColWidth="102.36328125" defaultRowHeight="14" x14ac:dyDescent="0.3"/>
  <cols>
    <col min="1" max="1" width="2.54296875" style="1" customWidth="1"/>
    <col min="2" max="2" width="10.90625" style="110" customWidth="1"/>
    <col min="3" max="3" width="14.90625" style="110" customWidth="1"/>
    <col min="4" max="4" width="93.90625" style="1" customWidth="1"/>
    <col min="5" max="5" width="3.6328125" style="1" customWidth="1"/>
    <col min="6" max="6" width="9.08984375" style="1" customWidth="1"/>
    <col min="7" max="7" width="12.36328125" style="2" customWidth="1"/>
    <col min="8" max="8" width="15.453125" style="2" hidden="1" customWidth="1"/>
    <col min="9" max="13" width="102.36328125" style="2" hidden="1" customWidth="1"/>
    <col min="14" max="15" width="9.08984375" style="2" hidden="1" customWidth="1"/>
    <col min="16" max="16" width="102.36328125" style="2" hidden="1" customWidth="1"/>
    <col min="17" max="251" width="9.08984375" style="1" customWidth="1"/>
    <col min="252" max="252" width="2.6328125" style="1" customWidth="1"/>
    <col min="253" max="254" width="9.08984375" style="1" customWidth="1"/>
    <col min="255" max="255" width="17.36328125" style="1" customWidth="1"/>
    <col min="256" max="16384" width="102.36328125" style="1"/>
  </cols>
  <sheetData>
    <row r="1" spans="2:16" ht="14.5" thickBot="1" x14ac:dyDescent="0.35"/>
    <row r="2" spans="2:16" ht="14.5" thickBot="1" x14ac:dyDescent="0.35">
      <c r="B2" s="111"/>
      <c r="C2" s="112"/>
      <c r="D2" s="67"/>
      <c r="E2" s="68"/>
    </row>
    <row r="3" spans="2:16" ht="18" thickBot="1" x14ac:dyDescent="0.4">
      <c r="B3" s="113"/>
      <c r="C3" s="114"/>
      <c r="D3" s="79" t="s">
        <v>247</v>
      </c>
      <c r="E3" s="70"/>
    </row>
    <row r="4" spans="2:16" ht="14.5" thickBot="1" x14ac:dyDescent="0.35">
      <c r="B4" s="113"/>
      <c r="C4" s="114"/>
      <c r="D4" s="69"/>
      <c r="E4" s="70"/>
    </row>
    <row r="5" spans="2:16" ht="14.5" thickBot="1" x14ac:dyDescent="0.35">
      <c r="B5" s="113"/>
      <c r="C5" s="117" t="s">
        <v>289</v>
      </c>
      <c r="D5" s="248" t="s">
        <v>692</v>
      </c>
      <c r="E5" s="70"/>
    </row>
    <row r="6" spans="2:16" s="3" customFormat="1" x14ac:dyDescent="0.3">
      <c r="B6" s="115"/>
      <c r="C6" s="77"/>
      <c r="D6" s="38"/>
      <c r="E6" s="36"/>
      <c r="G6" s="2"/>
      <c r="H6" s="2"/>
      <c r="I6" s="2"/>
      <c r="J6" s="2"/>
      <c r="K6" s="2"/>
      <c r="L6" s="2"/>
      <c r="M6" s="2"/>
      <c r="N6" s="2"/>
      <c r="O6" s="2"/>
      <c r="P6" s="2"/>
    </row>
    <row r="7" spans="2:16" s="3" customFormat="1" ht="30.75" customHeight="1" x14ac:dyDescent="0.35">
      <c r="B7" s="115"/>
      <c r="C7" s="71" t="s">
        <v>213</v>
      </c>
      <c r="D7" s="13" t="s">
        <v>662</v>
      </c>
      <c r="E7" s="36"/>
      <c r="G7" s="2"/>
      <c r="H7" s="2"/>
      <c r="I7" s="2"/>
      <c r="J7" s="2"/>
      <c r="K7" s="2"/>
      <c r="L7" s="2"/>
      <c r="M7" s="2"/>
      <c r="N7" s="2"/>
      <c r="O7" s="2"/>
      <c r="P7" s="2"/>
    </row>
    <row r="8" spans="2:16" s="3" customFormat="1" hidden="1" x14ac:dyDescent="0.3">
      <c r="B8" s="113"/>
      <c r="C8" s="114"/>
      <c r="D8" s="69"/>
      <c r="E8" s="36"/>
      <c r="G8" s="2"/>
      <c r="H8" s="2"/>
      <c r="I8" s="2"/>
      <c r="J8" s="2"/>
      <c r="K8" s="2"/>
      <c r="L8" s="2"/>
      <c r="M8" s="2"/>
      <c r="N8" s="2"/>
      <c r="O8" s="2"/>
      <c r="P8" s="2"/>
    </row>
    <row r="9" spans="2:16" s="3" customFormat="1" hidden="1" x14ac:dyDescent="0.3">
      <c r="B9" s="113"/>
      <c r="C9" s="114"/>
      <c r="D9" s="69"/>
      <c r="E9" s="36"/>
      <c r="G9" s="2"/>
      <c r="H9" s="2"/>
      <c r="I9" s="2"/>
      <c r="J9" s="2"/>
      <c r="K9" s="2"/>
      <c r="L9" s="2"/>
      <c r="M9" s="2"/>
      <c r="N9" s="2"/>
      <c r="O9" s="2"/>
      <c r="P9" s="2"/>
    </row>
    <row r="10" spans="2:16" s="3" customFormat="1" hidden="1" x14ac:dyDescent="0.3">
      <c r="B10" s="113"/>
      <c r="C10" s="114"/>
      <c r="D10" s="69"/>
      <c r="E10" s="36"/>
      <c r="G10" s="2"/>
      <c r="H10" s="2"/>
      <c r="I10" s="2"/>
      <c r="J10" s="2"/>
      <c r="K10" s="2"/>
      <c r="L10" s="2"/>
      <c r="M10" s="2"/>
      <c r="N10" s="2"/>
      <c r="O10" s="2"/>
      <c r="P10" s="2"/>
    </row>
    <row r="11" spans="2:16" s="3" customFormat="1" hidden="1" x14ac:dyDescent="0.3">
      <c r="B11" s="113"/>
      <c r="C11" s="114"/>
      <c r="D11" s="69"/>
      <c r="E11" s="36"/>
      <c r="G11" s="2"/>
      <c r="H11" s="2"/>
      <c r="I11" s="2"/>
      <c r="J11" s="2"/>
      <c r="K11" s="2"/>
      <c r="L11" s="2"/>
      <c r="M11" s="2"/>
      <c r="N11" s="2"/>
      <c r="O11" s="2"/>
      <c r="P11" s="2"/>
    </row>
    <row r="12" spans="2:16" s="3" customFormat="1" ht="14.5" thickBot="1" x14ac:dyDescent="0.35">
      <c r="B12" s="115"/>
      <c r="C12" s="77"/>
      <c r="D12" s="38"/>
      <c r="E12" s="36"/>
      <c r="G12" s="2"/>
      <c r="H12" s="2"/>
      <c r="I12" s="2"/>
      <c r="J12" s="2"/>
      <c r="K12" s="2"/>
      <c r="L12" s="2"/>
      <c r="M12" s="2"/>
      <c r="N12" s="2"/>
      <c r="O12" s="2"/>
      <c r="P12" s="2"/>
    </row>
    <row r="13" spans="2:16" s="3" customFormat="1" ht="153" customHeight="1" thickBot="1" x14ac:dyDescent="0.35">
      <c r="B13" s="115"/>
      <c r="C13" s="72" t="s">
        <v>0</v>
      </c>
      <c r="D13" s="248" t="s">
        <v>758</v>
      </c>
      <c r="E13" s="36"/>
      <c r="G13" s="2"/>
      <c r="H13" s="2"/>
      <c r="I13" s="2"/>
      <c r="J13" s="2"/>
      <c r="K13" s="2"/>
      <c r="L13" s="2"/>
      <c r="M13" s="2"/>
      <c r="N13" s="2"/>
      <c r="O13" s="2"/>
      <c r="P13" s="2"/>
    </row>
    <row r="14" spans="2:16" s="3" customFormat="1" ht="14.5" thickBot="1" x14ac:dyDescent="0.35">
      <c r="B14" s="115"/>
      <c r="C14" s="77"/>
      <c r="D14" s="38"/>
      <c r="E14" s="36"/>
      <c r="G14" s="2"/>
      <c r="H14" s="2" t="s">
        <v>1</v>
      </c>
      <c r="I14" s="2" t="s">
        <v>2</v>
      </c>
      <c r="J14" s="2"/>
      <c r="K14" s="2" t="s">
        <v>3</v>
      </c>
      <c r="L14" s="2" t="s">
        <v>4</v>
      </c>
      <c r="M14" s="2" t="s">
        <v>5</v>
      </c>
      <c r="N14" s="2" t="s">
        <v>6</v>
      </c>
      <c r="O14" s="2" t="s">
        <v>7</v>
      </c>
      <c r="P14" s="2" t="s">
        <v>8</v>
      </c>
    </row>
    <row r="15" spans="2:16" s="3" customFormat="1" x14ac:dyDescent="0.3">
      <c r="B15" s="115"/>
      <c r="C15" s="73" t="s">
        <v>203</v>
      </c>
      <c r="D15" s="249"/>
      <c r="E15" s="36"/>
      <c r="G15" s="2"/>
      <c r="H15" s="4" t="s">
        <v>9</v>
      </c>
      <c r="I15" s="2" t="s">
        <v>10</v>
      </c>
      <c r="J15" s="2" t="s">
        <v>11</v>
      </c>
      <c r="K15" s="2" t="s">
        <v>12</v>
      </c>
      <c r="L15" s="2">
        <v>1</v>
      </c>
      <c r="M15" s="2">
        <v>1</v>
      </c>
      <c r="N15" s="2" t="s">
        <v>13</v>
      </c>
      <c r="O15" s="2" t="s">
        <v>14</v>
      </c>
      <c r="P15" s="2" t="s">
        <v>15</v>
      </c>
    </row>
    <row r="16" spans="2:16" s="3" customFormat="1" ht="29.25" customHeight="1" x14ac:dyDescent="0.3">
      <c r="B16" s="897" t="s">
        <v>276</v>
      </c>
      <c r="C16" s="898"/>
      <c r="D16" s="239" t="s">
        <v>671</v>
      </c>
      <c r="E16" s="36"/>
      <c r="G16" s="2"/>
      <c r="H16" s="4" t="s">
        <v>16</v>
      </c>
      <c r="I16" s="2" t="s">
        <v>17</v>
      </c>
      <c r="J16" s="2" t="s">
        <v>18</v>
      </c>
      <c r="K16" s="2" t="s">
        <v>19</v>
      </c>
      <c r="L16" s="2">
        <v>2</v>
      </c>
      <c r="M16" s="2">
        <v>2</v>
      </c>
      <c r="N16" s="2" t="s">
        <v>20</v>
      </c>
      <c r="O16" s="2" t="s">
        <v>21</v>
      </c>
      <c r="P16" s="2" t="s">
        <v>22</v>
      </c>
    </row>
    <row r="17" spans="2:16" s="3" customFormat="1" x14ac:dyDescent="0.3">
      <c r="B17" s="115"/>
      <c r="C17" s="73" t="s">
        <v>209</v>
      </c>
      <c r="D17" s="8" t="s">
        <v>672</v>
      </c>
      <c r="E17" s="36"/>
      <c r="G17" s="2"/>
      <c r="H17" s="4" t="s">
        <v>23</v>
      </c>
      <c r="I17" s="2" t="s">
        <v>24</v>
      </c>
      <c r="J17" s="2"/>
      <c r="K17" s="2" t="s">
        <v>25</v>
      </c>
      <c r="L17" s="2">
        <v>3</v>
      </c>
      <c r="M17" s="2">
        <v>3</v>
      </c>
      <c r="N17" s="2" t="s">
        <v>26</v>
      </c>
      <c r="O17" s="2" t="s">
        <v>27</v>
      </c>
      <c r="P17" s="2" t="s">
        <v>28</v>
      </c>
    </row>
    <row r="18" spans="2:16" s="3" customFormat="1" ht="14.5" thickBot="1" x14ac:dyDescent="0.35">
      <c r="B18" s="116"/>
      <c r="C18" s="72" t="s">
        <v>204</v>
      </c>
      <c r="D18" s="109" t="s">
        <v>115</v>
      </c>
      <c r="E18" s="36"/>
      <c r="G18" s="2"/>
      <c r="H18" s="4" t="s">
        <v>29</v>
      </c>
      <c r="I18" s="2"/>
      <c r="J18" s="2"/>
      <c r="K18" s="2" t="s">
        <v>30</v>
      </c>
      <c r="L18" s="2">
        <v>5</v>
      </c>
      <c r="M18" s="2">
        <v>5</v>
      </c>
      <c r="N18" s="2" t="s">
        <v>31</v>
      </c>
      <c r="O18" s="2" t="s">
        <v>32</v>
      </c>
      <c r="P18" s="2" t="s">
        <v>33</v>
      </c>
    </row>
    <row r="19" spans="2:16" s="3" customFormat="1" ht="61.4" customHeight="1" thickBot="1" x14ac:dyDescent="0.35">
      <c r="B19" s="900" t="s">
        <v>205</v>
      </c>
      <c r="C19" s="901"/>
      <c r="D19" s="234" t="s">
        <v>759</v>
      </c>
      <c r="E19" s="36"/>
      <c r="G19" s="2"/>
      <c r="H19" s="4" t="s">
        <v>34</v>
      </c>
      <c r="I19" s="2"/>
      <c r="J19" s="2"/>
      <c r="K19" s="2" t="s">
        <v>35</v>
      </c>
      <c r="L19" s="2"/>
      <c r="M19" s="2"/>
      <c r="N19" s="2"/>
      <c r="O19" s="2" t="s">
        <v>36</v>
      </c>
      <c r="P19" s="2" t="s">
        <v>37</v>
      </c>
    </row>
    <row r="20" spans="2:16" s="3" customFormat="1" ht="15" hidden="1" customHeight="1" x14ac:dyDescent="0.3">
      <c r="B20" s="115"/>
      <c r="C20" s="72"/>
      <c r="D20" s="38"/>
      <c r="E20" s="70"/>
      <c r="F20" s="4"/>
      <c r="G20" s="2"/>
      <c r="H20" s="2"/>
      <c r="J20" s="2"/>
      <c r="K20" s="2"/>
      <c r="L20" s="2"/>
      <c r="M20" s="2" t="s">
        <v>38</v>
      </c>
      <c r="N20" s="2" t="s">
        <v>39</v>
      </c>
    </row>
    <row r="21" spans="2:16" s="3" customFormat="1" x14ac:dyDescent="0.3">
      <c r="B21" s="115"/>
      <c r="C21" s="117" t="s">
        <v>208</v>
      </c>
      <c r="D21" s="38"/>
      <c r="E21" s="70"/>
      <c r="F21" s="4"/>
      <c r="G21" s="2"/>
      <c r="H21" s="2"/>
      <c r="J21" s="2"/>
      <c r="K21" s="2"/>
      <c r="L21" s="2"/>
      <c r="M21" s="2" t="s">
        <v>40</v>
      </c>
      <c r="N21" s="2" t="s">
        <v>41</v>
      </c>
    </row>
    <row r="22" spans="2:16" s="3" customFormat="1" ht="14.5" thickBot="1" x14ac:dyDescent="0.35">
      <c r="B22" s="115"/>
      <c r="C22" s="118" t="s">
        <v>211</v>
      </c>
      <c r="D22" s="38"/>
      <c r="E22" s="36"/>
      <c r="G22" s="2"/>
      <c r="H22" s="4" t="s">
        <v>42</v>
      </c>
      <c r="I22" s="2"/>
      <c r="J22" s="2"/>
      <c r="L22" s="2"/>
      <c r="M22" s="2"/>
      <c r="N22" s="2"/>
      <c r="O22" s="2" t="s">
        <v>43</v>
      </c>
      <c r="P22" s="2" t="s">
        <v>44</v>
      </c>
    </row>
    <row r="23" spans="2:16" s="3" customFormat="1" x14ac:dyDescent="0.3">
      <c r="B23" s="897" t="s">
        <v>210</v>
      </c>
      <c r="C23" s="898"/>
      <c r="D23" s="895" t="s">
        <v>729</v>
      </c>
      <c r="E23" s="36"/>
      <c r="G23" s="2"/>
      <c r="H23" s="4"/>
      <c r="I23" s="2"/>
      <c r="J23" s="2"/>
      <c r="L23" s="2"/>
      <c r="M23" s="2"/>
      <c r="N23" s="2"/>
      <c r="O23" s="2"/>
      <c r="P23" s="2"/>
    </row>
    <row r="24" spans="2:16" s="3" customFormat="1" ht="4.5" customHeight="1" x14ac:dyDescent="0.3">
      <c r="B24" s="897"/>
      <c r="C24" s="898"/>
      <c r="D24" s="896"/>
      <c r="E24" s="36"/>
      <c r="G24" s="2"/>
      <c r="H24" s="4"/>
      <c r="I24" s="2"/>
      <c r="J24" s="2"/>
      <c r="L24" s="2"/>
      <c r="M24" s="2"/>
      <c r="N24" s="2"/>
      <c r="O24" s="2"/>
      <c r="P24" s="2"/>
    </row>
    <row r="25" spans="2:16" s="3" customFormat="1" ht="27.75" customHeight="1" x14ac:dyDescent="0.3">
      <c r="B25" s="897" t="s">
        <v>282</v>
      </c>
      <c r="C25" s="898"/>
      <c r="D25" s="235" t="s">
        <v>663</v>
      </c>
      <c r="E25" s="36"/>
      <c r="F25" s="2"/>
      <c r="G25" s="4"/>
      <c r="H25" s="2"/>
      <c r="I25" s="2"/>
      <c r="K25" s="2"/>
      <c r="L25" s="2"/>
      <c r="M25" s="2"/>
      <c r="N25" s="2" t="s">
        <v>45</v>
      </c>
      <c r="O25" s="2" t="s">
        <v>46</v>
      </c>
    </row>
    <row r="26" spans="2:16" s="3" customFormat="1" ht="17.149999999999999" customHeight="1" x14ac:dyDescent="0.3">
      <c r="B26" s="897" t="s">
        <v>212</v>
      </c>
      <c r="C26" s="898"/>
      <c r="D26" s="235" t="s">
        <v>693</v>
      </c>
      <c r="E26" s="36"/>
      <c r="F26" s="2"/>
      <c r="G26" s="4"/>
      <c r="H26" s="2"/>
      <c r="I26" s="2"/>
      <c r="K26" s="2"/>
      <c r="L26" s="2"/>
      <c r="M26" s="2"/>
      <c r="N26" s="2" t="s">
        <v>47</v>
      </c>
      <c r="O26" s="2" t="s">
        <v>48</v>
      </c>
    </row>
    <row r="27" spans="2:16" s="3" customFormat="1" ht="28.5" customHeight="1" x14ac:dyDescent="0.3">
      <c r="B27" s="897" t="s">
        <v>281</v>
      </c>
      <c r="C27" s="898"/>
      <c r="D27" s="240" t="s">
        <v>735</v>
      </c>
      <c r="E27" s="74"/>
      <c r="F27" s="2"/>
      <c r="G27" s="4"/>
      <c r="H27" s="2"/>
      <c r="I27" s="2"/>
      <c r="J27" s="2"/>
      <c r="K27" s="2"/>
      <c r="L27" s="2"/>
      <c r="M27" s="2"/>
      <c r="N27" s="2"/>
      <c r="O27" s="2"/>
    </row>
    <row r="28" spans="2:16" s="3" customFormat="1" ht="14.5" thickBot="1" x14ac:dyDescent="0.35">
      <c r="B28" s="115"/>
      <c r="C28" s="73" t="s">
        <v>285</v>
      </c>
      <c r="D28" s="241" t="s">
        <v>736</v>
      </c>
      <c r="E28" s="36"/>
      <c r="F28" s="2"/>
      <c r="G28" s="4"/>
      <c r="H28" s="2"/>
      <c r="I28" s="2"/>
      <c r="J28" s="2"/>
      <c r="K28" s="2"/>
      <c r="L28" s="2"/>
      <c r="M28" s="2"/>
      <c r="N28" s="2"/>
      <c r="O28" s="2"/>
    </row>
    <row r="29" spans="2:16" s="3" customFormat="1" x14ac:dyDescent="0.3">
      <c r="B29" s="115"/>
      <c r="C29" s="77"/>
      <c r="D29" s="75"/>
      <c r="E29" s="36"/>
      <c r="F29" s="2"/>
      <c r="G29" s="4"/>
      <c r="H29" s="2"/>
      <c r="I29" s="2"/>
      <c r="J29" s="2"/>
      <c r="K29" s="2"/>
      <c r="L29" s="2"/>
      <c r="M29" s="2"/>
      <c r="N29" s="2"/>
      <c r="O29" s="2"/>
    </row>
    <row r="30" spans="2:16" s="3" customFormat="1" x14ac:dyDescent="0.3">
      <c r="B30" s="115"/>
      <c r="C30" s="77"/>
      <c r="D30" s="76" t="s">
        <v>49</v>
      </c>
      <c r="E30" s="36"/>
      <c r="G30" s="2"/>
      <c r="H30" s="4" t="s">
        <v>50</v>
      </c>
      <c r="I30" s="2"/>
      <c r="J30" s="2"/>
      <c r="K30" s="2"/>
      <c r="L30" s="2"/>
      <c r="M30" s="2"/>
      <c r="N30" s="2"/>
      <c r="O30" s="2"/>
      <c r="P30" s="2"/>
    </row>
    <row r="31" spans="2:16" s="3" customFormat="1" ht="92.25" customHeight="1" thickBot="1" x14ac:dyDescent="0.35">
      <c r="B31" s="115"/>
      <c r="C31" s="77"/>
      <c r="D31" s="339" t="s">
        <v>760</v>
      </c>
      <c r="E31" s="36"/>
      <c r="F31" s="5"/>
      <c r="G31" s="2"/>
      <c r="H31" s="4" t="s">
        <v>51</v>
      </c>
      <c r="I31" s="2"/>
      <c r="J31" s="2"/>
      <c r="K31" s="2"/>
      <c r="L31" s="2"/>
      <c r="M31" s="2"/>
      <c r="N31" s="2"/>
      <c r="O31" s="2"/>
      <c r="P31" s="2"/>
    </row>
    <row r="32" spans="2:16" s="3" customFormat="1" ht="45.75" customHeight="1" x14ac:dyDescent="0.3">
      <c r="B32" s="115"/>
      <c r="C32" s="298" t="s">
        <v>52</v>
      </c>
      <c r="D32" s="338" t="s">
        <v>664</v>
      </c>
      <c r="E32" s="36"/>
      <c r="G32" s="2"/>
      <c r="H32" s="4" t="s">
        <v>53</v>
      </c>
      <c r="I32" s="2"/>
      <c r="J32" s="2"/>
      <c r="K32" s="2"/>
      <c r="L32" s="2"/>
      <c r="M32" s="2"/>
      <c r="N32" s="2"/>
      <c r="O32" s="2"/>
      <c r="P32" s="2"/>
    </row>
    <row r="33" spans="1:16" s="3" customFormat="1" x14ac:dyDescent="0.3">
      <c r="B33" s="115"/>
      <c r="C33" s="77"/>
      <c r="D33" s="38"/>
      <c r="E33" s="36"/>
      <c r="F33" s="5"/>
      <c r="G33" s="2"/>
      <c r="H33" s="4" t="s">
        <v>54</v>
      </c>
      <c r="I33" s="2"/>
      <c r="J33" s="2"/>
      <c r="K33" s="2"/>
      <c r="L33" s="2"/>
      <c r="M33" s="2"/>
      <c r="N33" s="2"/>
      <c r="O33" s="2"/>
      <c r="P33" s="2"/>
    </row>
    <row r="34" spans="1:16" s="3" customFormat="1" x14ac:dyDescent="0.3">
      <c r="B34" s="115"/>
      <c r="C34" s="119" t="s">
        <v>55</v>
      </c>
      <c r="D34" s="38"/>
      <c r="E34" s="36"/>
      <c r="G34" s="2"/>
      <c r="H34" s="4" t="s">
        <v>56</v>
      </c>
      <c r="I34" s="2"/>
      <c r="J34" s="2"/>
      <c r="K34" s="2"/>
      <c r="L34" s="2"/>
      <c r="M34" s="2"/>
      <c r="N34" s="2"/>
      <c r="O34" s="2"/>
      <c r="P34" s="2"/>
    </row>
    <row r="35" spans="1:16" s="3" customFormat="1" ht="31.5" customHeight="1" thickBot="1" x14ac:dyDescent="0.35">
      <c r="B35" s="897" t="s">
        <v>57</v>
      </c>
      <c r="C35" s="899"/>
      <c r="D35" s="38"/>
      <c r="E35" s="36"/>
      <c r="G35" s="2"/>
      <c r="H35" s="4" t="s">
        <v>58</v>
      </c>
      <c r="I35" s="2"/>
      <c r="J35" s="2"/>
      <c r="K35" s="2"/>
      <c r="L35" s="2"/>
      <c r="M35" s="2"/>
      <c r="N35" s="2"/>
      <c r="O35" s="2"/>
      <c r="P35" s="2"/>
    </row>
    <row r="36" spans="1:16" s="3" customFormat="1" x14ac:dyDescent="0.3">
      <c r="B36" s="115"/>
      <c r="C36" s="77" t="s">
        <v>59</v>
      </c>
      <c r="D36" s="10" t="s">
        <v>665</v>
      </c>
      <c r="E36" s="36"/>
      <c r="G36" s="2"/>
      <c r="H36" s="4" t="s">
        <v>60</v>
      </c>
      <c r="I36" s="2"/>
      <c r="J36" s="2"/>
      <c r="K36" s="2"/>
      <c r="L36" s="2"/>
      <c r="M36" s="2"/>
      <c r="N36" s="2"/>
      <c r="O36" s="2"/>
      <c r="P36" s="2"/>
    </row>
    <row r="37" spans="1:16" s="3" customFormat="1" ht="14.5" x14ac:dyDescent="0.35">
      <c r="B37" s="115"/>
      <c r="C37" s="77" t="s">
        <v>61</v>
      </c>
      <c r="D37" s="236" t="s">
        <v>666</v>
      </c>
      <c r="E37" s="36"/>
      <c r="G37" s="2"/>
      <c r="H37" s="4" t="s">
        <v>62</v>
      </c>
      <c r="I37" s="2"/>
      <c r="J37" s="2"/>
      <c r="K37" s="2"/>
      <c r="L37" s="2"/>
      <c r="M37" s="2"/>
      <c r="N37" s="2"/>
      <c r="O37" s="2"/>
      <c r="P37" s="2"/>
    </row>
    <row r="38" spans="1:16" s="3" customFormat="1" ht="14.5" thickBot="1" x14ac:dyDescent="0.35">
      <c r="B38" s="115"/>
      <c r="C38" s="77" t="s">
        <v>63</v>
      </c>
      <c r="D38" s="11" t="s">
        <v>694</v>
      </c>
      <c r="E38" s="36"/>
      <c r="G38" s="2"/>
      <c r="H38" s="4" t="s">
        <v>64</v>
      </c>
      <c r="I38" s="2"/>
      <c r="J38" s="2"/>
      <c r="K38" s="2"/>
      <c r="L38" s="2"/>
      <c r="M38" s="2"/>
      <c r="N38" s="2"/>
      <c r="O38" s="2"/>
      <c r="P38" s="2"/>
    </row>
    <row r="39" spans="1:16" s="3" customFormat="1" ht="15" customHeight="1" thickBot="1" x14ac:dyDescent="0.35">
      <c r="B39" s="115"/>
      <c r="C39" s="73" t="s">
        <v>207</v>
      </c>
      <c r="D39" s="38"/>
      <c r="E39" s="36"/>
      <c r="G39" s="2"/>
      <c r="H39" s="4" t="s">
        <v>65</v>
      </c>
      <c r="I39" s="2"/>
      <c r="J39" s="2"/>
      <c r="K39" s="2"/>
      <c r="L39" s="2"/>
      <c r="M39" s="2"/>
      <c r="N39" s="2"/>
      <c r="O39" s="2"/>
      <c r="P39" s="2"/>
    </row>
    <row r="40" spans="1:16" s="3" customFormat="1" ht="14.5" thickBot="1" x14ac:dyDescent="0.35">
      <c r="B40" s="115"/>
      <c r="C40" s="77" t="s">
        <v>59</v>
      </c>
      <c r="D40" s="284" t="s">
        <v>695</v>
      </c>
      <c r="E40" s="285"/>
      <c r="G40" s="2"/>
      <c r="H40" s="4" t="s">
        <v>66</v>
      </c>
      <c r="I40" s="2"/>
      <c r="J40" s="2"/>
      <c r="K40" s="2"/>
      <c r="L40" s="2"/>
      <c r="M40" s="2"/>
      <c r="N40" s="2"/>
      <c r="O40" s="2"/>
      <c r="P40" s="2"/>
    </row>
    <row r="41" spans="1:16" s="3" customFormat="1" ht="14.5" thickBot="1" x14ac:dyDescent="0.35">
      <c r="B41" s="115"/>
      <c r="C41" s="77" t="s">
        <v>61</v>
      </c>
      <c r="D41" s="284" t="s">
        <v>701</v>
      </c>
      <c r="E41" s="285"/>
      <c r="G41" s="2"/>
      <c r="H41" s="4" t="s">
        <v>67</v>
      </c>
      <c r="I41" s="2"/>
      <c r="J41" s="2"/>
      <c r="K41" s="2"/>
      <c r="L41" s="2"/>
      <c r="M41" s="2"/>
      <c r="N41" s="2"/>
      <c r="O41" s="2"/>
      <c r="P41" s="2"/>
    </row>
    <row r="42" spans="1:16" s="3" customFormat="1" ht="14.5" thickBot="1" x14ac:dyDescent="0.35">
      <c r="B42" s="115"/>
      <c r="C42" s="77" t="s">
        <v>63</v>
      </c>
      <c r="D42" s="11" t="s">
        <v>694</v>
      </c>
      <c r="E42" s="36"/>
      <c r="G42" s="2"/>
      <c r="H42" s="4" t="s">
        <v>68</v>
      </c>
      <c r="I42" s="2"/>
      <c r="J42" s="2"/>
      <c r="K42" s="2"/>
      <c r="L42" s="2"/>
      <c r="M42" s="2"/>
      <c r="N42" s="2"/>
      <c r="O42" s="2"/>
      <c r="P42" s="2"/>
    </row>
    <row r="43" spans="1:16" s="3" customFormat="1" ht="14.5" thickBot="1" x14ac:dyDescent="0.35">
      <c r="B43" s="115"/>
      <c r="C43" s="73" t="s">
        <v>283</v>
      </c>
      <c r="D43" s="38"/>
      <c r="E43" s="36"/>
      <c r="G43" s="2"/>
      <c r="H43" s="4" t="s">
        <v>69</v>
      </c>
      <c r="I43" s="2"/>
      <c r="J43" s="2"/>
      <c r="K43" s="2"/>
      <c r="L43" s="2"/>
      <c r="M43" s="2"/>
      <c r="N43" s="2"/>
      <c r="O43" s="2"/>
      <c r="P43" s="2"/>
    </row>
    <row r="44" spans="1:16" s="3" customFormat="1" x14ac:dyDescent="0.3">
      <c r="B44" s="115"/>
      <c r="C44" s="77" t="s">
        <v>59</v>
      </c>
      <c r="D44" s="10" t="s">
        <v>667</v>
      </c>
      <c r="E44" s="36"/>
      <c r="G44" s="2"/>
      <c r="H44" s="4" t="s">
        <v>70</v>
      </c>
      <c r="I44" s="2"/>
      <c r="J44" s="2"/>
      <c r="K44" s="2"/>
      <c r="L44" s="2"/>
      <c r="M44" s="2"/>
      <c r="N44" s="2"/>
      <c r="O44" s="2"/>
      <c r="P44" s="2"/>
    </row>
    <row r="45" spans="1:16" s="3" customFormat="1" ht="14.5" x14ac:dyDescent="0.35">
      <c r="B45" s="115"/>
      <c r="C45" s="77" t="s">
        <v>61</v>
      </c>
      <c r="D45" s="237" t="s">
        <v>668</v>
      </c>
      <c r="E45" s="36"/>
      <c r="G45" s="2"/>
      <c r="H45" s="4" t="s">
        <v>71</v>
      </c>
      <c r="I45" s="2"/>
      <c r="J45" s="2"/>
      <c r="K45" s="2"/>
      <c r="L45" s="2"/>
      <c r="M45" s="2"/>
      <c r="N45" s="2"/>
      <c r="O45" s="2"/>
      <c r="P45" s="2"/>
    </row>
    <row r="46" spans="1:16" ht="14.5" thickBot="1" x14ac:dyDescent="0.35">
      <c r="A46" s="3"/>
      <c r="B46" s="115"/>
      <c r="C46" s="77" t="s">
        <v>63</v>
      </c>
      <c r="D46" s="11" t="s">
        <v>694</v>
      </c>
      <c r="E46" s="36"/>
      <c r="H46" s="4" t="s">
        <v>72</v>
      </c>
    </row>
    <row r="47" spans="1:16" ht="14.5" thickBot="1" x14ac:dyDescent="0.35">
      <c r="B47" s="115"/>
      <c r="C47" s="73" t="s">
        <v>206</v>
      </c>
      <c r="D47" s="38"/>
      <c r="E47" s="36"/>
      <c r="H47" s="4" t="s">
        <v>73</v>
      </c>
    </row>
    <row r="48" spans="1:16" x14ac:dyDescent="0.3">
      <c r="B48" s="115"/>
      <c r="C48" s="77" t="s">
        <v>59</v>
      </c>
      <c r="D48" s="10" t="s">
        <v>669</v>
      </c>
      <c r="E48" s="36"/>
      <c r="H48" s="4" t="s">
        <v>74</v>
      </c>
    </row>
    <row r="49" spans="2:8" ht="14.5" x14ac:dyDescent="0.35">
      <c r="B49" s="115"/>
      <c r="C49" s="77" t="s">
        <v>61</v>
      </c>
      <c r="D49" s="237" t="s">
        <v>670</v>
      </c>
      <c r="E49" s="36"/>
      <c r="H49" s="4" t="s">
        <v>75</v>
      </c>
    </row>
    <row r="50" spans="2:8" ht="14.5" thickBot="1" x14ac:dyDescent="0.35">
      <c r="B50" s="115"/>
      <c r="C50" s="77" t="s">
        <v>63</v>
      </c>
      <c r="D50" s="238" t="str">
        <f>D46</f>
        <v>March 2017</v>
      </c>
      <c r="E50" s="36"/>
      <c r="H50" s="4" t="s">
        <v>76</v>
      </c>
    </row>
    <row r="51" spans="2:8" ht="14.5" thickBot="1" x14ac:dyDescent="0.35">
      <c r="B51" s="115"/>
      <c r="C51" s="73" t="s">
        <v>206</v>
      </c>
      <c r="D51" s="38"/>
      <c r="E51" s="36"/>
      <c r="H51" s="4" t="s">
        <v>77</v>
      </c>
    </row>
    <row r="52" spans="2:8" x14ac:dyDescent="0.3">
      <c r="B52" s="115"/>
      <c r="C52" s="77" t="s">
        <v>59</v>
      </c>
      <c r="D52" s="10" t="s">
        <v>894</v>
      </c>
      <c r="E52" s="36"/>
      <c r="H52" s="4" t="s">
        <v>78</v>
      </c>
    </row>
    <row r="53" spans="2:8" x14ac:dyDescent="0.3">
      <c r="B53" s="115"/>
      <c r="C53" s="77" t="s">
        <v>61</v>
      </c>
      <c r="D53" s="9"/>
      <c r="E53" s="36"/>
      <c r="H53" s="4" t="s">
        <v>79</v>
      </c>
    </row>
    <row r="54" spans="2:8" ht="14.5" thickBot="1" x14ac:dyDescent="0.35">
      <c r="B54" s="115"/>
      <c r="C54" s="77" t="s">
        <v>63</v>
      </c>
      <c r="D54" s="11"/>
      <c r="E54" s="36"/>
      <c r="H54" s="4" t="s">
        <v>80</v>
      </c>
    </row>
    <row r="55" spans="2:8" ht="14.5" thickBot="1" x14ac:dyDescent="0.35">
      <c r="B55" s="115"/>
      <c r="C55" s="73" t="s">
        <v>206</v>
      </c>
      <c r="D55" s="38"/>
      <c r="E55" s="36"/>
      <c r="H55" s="4" t="s">
        <v>81</v>
      </c>
    </row>
    <row r="56" spans="2:8" x14ac:dyDescent="0.3">
      <c r="B56" s="115"/>
      <c r="C56" s="77" t="s">
        <v>59</v>
      </c>
      <c r="D56" s="10"/>
      <c r="E56" s="36"/>
      <c r="H56" s="4" t="s">
        <v>82</v>
      </c>
    </row>
    <row r="57" spans="2:8" x14ac:dyDescent="0.3">
      <c r="B57" s="115"/>
      <c r="C57" s="77" t="s">
        <v>61</v>
      </c>
      <c r="D57" s="9"/>
      <c r="E57" s="36"/>
      <c r="H57" s="4" t="s">
        <v>83</v>
      </c>
    </row>
    <row r="58" spans="2:8" ht="14.5" thickBot="1" x14ac:dyDescent="0.35">
      <c r="B58" s="115"/>
      <c r="C58" s="77" t="s">
        <v>63</v>
      </c>
      <c r="D58" s="11"/>
      <c r="E58" s="36"/>
      <c r="H58" s="4" t="s">
        <v>84</v>
      </c>
    </row>
    <row r="59" spans="2:8" ht="14.5" thickBot="1" x14ac:dyDescent="0.35">
      <c r="B59" s="120"/>
      <c r="C59" s="121"/>
      <c r="D59" s="78"/>
      <c r="E59" s="48"/>
      <c r="H59" s="4" t="s">
        <v>85</v>
      </c>
    </row>
    <row r="60" spans="2:8" x14ac:dyDescent="0.3">
      <c r="H60" s="4" t="s">
        <v>86</v>
      </c>
    </row>
    <row r="61" spans="2:8" x14ac:dyDescent="0.3">
      <c r="H61" s="4" t="s">
        <v>87</v>
      </c>
    </row>
    <row r="62" spans="2:8" x14ac:dyDescent="0.3">
      <c r="H62" s="4" t="s">
        <v>88</v>
      </c>
    </row>
    <row r="63" spans="2:8" x14ac:dyDescent="0.3">
      <c r="H63" s="4" t="s">
        <v>89</v>
      </c>
    </row>
    <row r="64" spans="2:8" x14ac:dyDescent="0.3">
      <c r="H64" s="4" t="s">
        <v>90</v>
      </c>
    </row>
    <row r="65" spans="8:8" x14ac:dyDescent="0.3">
      <c r="H65" s="4" t="s">
        <v>91</v>
      </c>
    </row>
    <row r="66" spans="8:8" x14ac:dyDescent="0.3">
      <c r="H66" s="4" t="s">
        <v>92</v>
      </c>
    </row>
    <row r="67" spans="8:8" x14ac:dyDescent="0.3">
      <c r="H67" s="4" t="s">
        <v>93</v>
      </c>
    </row>
    <row r="68" spans="8:8" x14ac:dyDescent="0.3">
      <c r="H68" s="4" t="s">
        <v>94</v>
      </c>
    </row>
    <row r="69" spans="8:8" x14ac:dyDescent="0.3">
      <c r="H69" s="4" t="s">
        <v>95</v>
      </c>
    </row>
    <row r="70" spans="8:8" x14ac:dyDescent="0.3">
      <c r="H70" s="4" t="s">
        <v>96</v>
      </c>
    </row>
    <row r="71" spans="8:8" x14ac:dyDescent="0.3">
      <c r="H71" s="4" t="s">
        <v>97</v>
      </c>
    </row>
    <row r="72" spans="8:8" x14ac:dyDescent="0.3">
      <c r="H72" s="4" t="s">
        <v>98</v>
      </c>
    </row>
    <row r="73" spans="8:8" x14ac:dyDescent="0.3">
      <c r="H73" s="4" t="s">
        <v>99</v>
      </c>
    </row>
    <row r="74" spans="8:8" x14ac:dyDescent="0.3">
      <c r="H74" s="4" t="s">
        <v>100</v>
      </c>
    </row>
    <row r="75" spans="8:8" x14ac:dyDescent="0.3">
      <c r="H75" s="4" t="s">
        <v>101</v>
      </c>
    </row>
    <row r="76" spans="8:8" x14ac:dyDescent="0.3">
      <c r="H76" s="4" t="s">
        <v>102</v>
      </c>
    </row>
    <row r="77" spans="8:8" x14ac:dyDescent="0.3">
      <c r="H77" s="4" t="s">
        <v>103</v>
      </c>
    </row>
    <row r="78" spans="8:8" x14ac:dyDescent="0.3">
      <c r="H78" s="4" t="s">
        <v>104</v>
      </c>
    </row>
    <row r="79" spans="8:8" x14ac:dyDescent="0.3">
      <c r="H79" s="4" t="s">
        <v>105</v>
      </c>
    </row>
    <row r="80" spans="8:8" x14ac:dyDescent="0.3">
      <c r="H80" s="4" t="s">
        <v>106</v>
      </c>
    </row>
    <row r="81" spans="8:8" x14ac:dyDescent="0.3">
      <c r="H81" s="4" t="s">
        <v>107</v>
      </c>
    </row>
    <row r="82" spans="8:8" x14ac:dyDescent="0.3">
      <c r="H82" s="4" t="s">
        <v>108</v>
      </c>
    </row>
    <row r="83" spans="8:8" x14ac:dyDescent="0.3">
      <c r="H83" s="4" t="s">
        <v>109</v>
      </c>
    </row>
    <row r="84" spans="8:8" x14ac:dyDescent="0.3">
      <c r="H84" s="4" t="s">
        <v>110</v>
      </c>
    </row>
    <row r="85" spans="8:8" x14ac:dyDescent="0.3">
      <c r="H85" s="4" t="s">
        <v>111</v>
      </c>
    </row>
    <row r="86" spans="8:8" x14ac:dyDescent="0.3">
      <c r="H86" s="4" t="s">
        <v>112</v>
      </c>
    </row>
    <row r="87" spans="8:8" x14ac:dyDescent="0.3">
      <c r="H87" s="4" t="s">
        <v>113</v>
      </c>
    </row>
    <row r="88" spans="8:8" x14ac:dyDescent="0.3">
      <c r="H88" s="4" t="s">
        <v>114</v>
      </c>
    </row>
    <row r="89" spans="8:8" x14ac:dyDescent="0.3">
      <c r="H89" s="4" t="s">
        <v>115</v>
      </c>
    </row>
    <row r="90" spans="8:8" x14ac:dyDescent="0.3">
      <c r="H90" s="4" t="s">
        <v>116</v>
      </c>
    </row>
    <row r="91" spans="8:8" x14ac:dyDescent="0.3">
      <c r="H91" s="4" t="s">
        <v>117</v>
      </c>
    </row>
    <row r="92" spans="8:8" x14ac:dyDescent="0.3">
      <c r="H92" s="4" t="s">
        <v>118</v>
      </c>
    </row>
    <row r="93" spans="8:8" x14ac:dyDescent="0.3">
      <c r="H93" s="4" t="s">
        <v>119</v>
      </c>
    </row>
    <row r="94" spans="8:8" x14ac:dyDescent="0.3">
      <c r="H94" s="4" t="s">
        <v>120</v>
      </c>
    </row>
    <row r="95" spans="8:8" x14ac:dyDescent="0.3">
      <c r="H95" s="4" t="s">
        <v>121</v>
      </c>
    </row>
    <row r="96" spans="8:8" x14ac:dyDescent="0.3">
      <c r="H96" s="4" t="s">
        <v>122</v>
      </c>
    </row>
    <row r="97" spans="8:8" x14ac:dyDescent="0.3">
      <c r="H97" s="4" t="s">
        <v>123</v>
      </c>
    </row>
    <row r="98" spans="8:8" x14ac:dyDescent="0.3">
      <c r="H98" s="4" t="s">
        <v>124</v>
      </c>
    </row>
    <row r="99" spans="8:8" x14ac:dyDescent="0.3">
      <c r="H99" s="4" t="s">
        <v>125</v>
      </c>
    </row>
    <row r="100" spans="8:8" x14ac:dyDescent="0.3">
      <c r="H100" s="4" t="s">
        <v>126</v>
      </c>
    </row>
    <row r="101" spans="8:8" x14ac:dyDescent="0.3">
      <c r="H101" s="4" t="s">
        <v>127</v>
      </c>
    </row>
    <row r="102" spans="8:8" x14ac:dyDescent="0.3">
      <c r="H102" s="4" t="s">
        <v>128</v>
      </c>
    </row>
    <row r="103" spans="8:8" x14ac:dyDescent="0.3">
      <c r="H103" s="4" t="s">
        <v>129</v>
      </c>
    </row>
    <row r="104" spans="8:8" x14ac:dyDescent="0.3">
      <c r="H104" s="4" t="s">
        <v>130</v>
      </c>
    </row>
    <row r="105" spans="8:8" x14ac:dyDescent="0.3">
      <c r="H105" s="4" t="s">
        <v>131</v>
      </c>
    </row>
    <row r="106" spans="8:8" x14ac:dyDescent="0.3">
      <c r="H106" s="4" t="s">
        <v>132</v>
      </c>
    </row>
    <row r="107" spans="8:8" x14ac:dyDescent="0.3">
      <c r="H107" s="4" t="s">
        <v>133</v>
      </c>
    </row>
    <row r="108" spans="8:8" x14ac:dyDescent="0.3">
      <c r="H108" s="4" t="s">
        <v>134</v>
      </c>
    </row>
    <row r="109" spans="8:8" x14ac:dyDescent="0.3">
      <c r="H109" s="4" t="s">
        <v>135</v>
      </c>
    </row>
    <row r="110" spans="8:8" x14ac:dyDescent="0.3">
      <c r="H110" s="4" t="s">
        <v>136</v>
      </c>
    </row>
    <row r="111" spans="8:8" x14ac:dyDescent="0.3">
      <c r="H111" s="4" t="s">
        <v>137</v>
      </c>
    </row>
    <row r="112" spans="8:8" x14ac:dyDescent="0.3">
      <c r="H112" s="4" t="s">
        <v>138</v>
      </c>
    </row>
    <row r="113" spans="8:8" x14ac:dyDescent="0.3">
      <c r="H113" s="4" t="s">
        <v>139</v>
      </c>
    </row>
    <row r="114" spans="8:8" x14ac:dyDescent="0.3">
      <c r="H114" s="4" t="s">
        <v>140</v>
      </c>
    </row>
    <row r="115" spans="8:8" x14ac:dyDescent="0.3">
      <c r="H115" s="4" t="s">
        <v>141</v>
      </c>
    </row>
    <row r="116" spans="8:8" x14ac:dyDescent="0.3">
      <c r="H116" s="4" t="s">
        <v>142</v>
      </c>
    </row>
    <row r="117" spans="8:8" x14ac:dyDescent="0.3">
      <c r="H117" s="4" t="s">
        <v>143</v>
      </c>
    </row>
    <row r="118" spans="8:8" x14ac:dyDescent="0.3">
      <c r="H118" s="4" t="s">
        <v>144</v>
      </c>
    </row>
    <row r="119" spans="8:8" x14ac:dyDescent="0.3">
      <c r="H119" s="4" t="s">
        <v>145</v>
      </c>
    </row>
    <row r="120" spans="8:8" x14ac:dyDescent="0.3">
      <c r="H120" s="4" t="s">
        <v>146</v>
      </c>
    </row>
    <row r="121" spans="8:8" x14ac:dyDescent="0.3">
      <c r="H121" s="4" t="s">
        <v>147</v>
      </c>
    </row>
    <row r="122" spans="8:8" x14ac:dyDescent="0.3">
      <c r="H122" s="4" t="s">
        <v>148</v>
      </c>
    </row>
    <row r="123" spans="8:8" x14ac:dyDescent="0.3">
      <c r="H123" s="4" t="s">
        <v>149</v>
      </c>
    </row>
    <row r="124" spans="8:8" x14ac:dyDescent="0.3">
      <c r="H124" s="4" t="s">
        <v>150</v>
      </c>
    </row>
    <row r="125" spans="8:8" x14ac:dyDescent="0.3">
      <c r="H125" s="4" t="s">
        <v>151</v>
      </c>
    </row>
    <row r="126" spans="8:8" x14ac:dyDescent="0.3">
      <c r="H126" s="4" t="s">
        <v>152</v>
      </c>
    </row>
    <row r="127" spans="8:8" x14ac:dyDescent="0.3">
      <c r="H127" s="4" t="s">
        <v>153</v>
      </c>
    </row>
    <row r="128" spans="8:8" x14ac:dyDescent="0.3">
      <c r="H128" s="4" t="s">
        <v>154</v>
      </c>
    </row>
    <row r="129" spans="8:8" x14ac:dyDescent="0.3">
      <c r="H129" s="4" t="s">
        <v>155</v>
      </c>
    </row>
    <row r="130" spans="8:8" x14ac:dyDescent="0.3">
      <c r="H130" s="4" t="s">
        <v>156</v>
      </c>
    </row>
    <row r="131" spans="8:8" x14ac:dyDescent="0.3">
      <c r="H131" s="4" t="s">
        <v>157</v>
      </c>
    </row>
    <row r="132" spans="8:8" x14ac:dyDescent="0.3">
      <c r="H132" s="4" t="s">
        <v>158</v>
      </c>
    </row>
    <row r="133" spans="8:8" x14ac:dyDescent="0.3">
      <c r="H133" s="4" t="s">
        <v>159</v>
      </c>
    </row>
    <row r="134" spans="8:8" x14ac:dyDescent="0.3">
      <c r="H134" s="4" t="s">
        <v>160</v>
      </c>
    </row>
    <row r="135" spans="8:8" x14ac:dyDescent="0.3">
      <c r="H135" s="4" t="s">
        <v>161</v>
      </c>
    </row>
    <row r="136" spans="8:8" x14ac:dyDescent="0.3">
      <c r="H136" s="4" t="s">
        <v>162</v>
      </c>
    </row>
    <row r="137" spans="8:8" x14ac:dyDescent="0.3">
      <c r="H137" s="4" t="s">
        <v>163</v>
      </c>
    </row>
    <row r="138" spans="8:8" x14ac:dyDescent="0.3">
      <c r="H138" s="4" t="s">
        <v>164</v>
      </c>
    </row>
    <row r="139" spans="8:8" x14ac:dyDescent="0.3">
      <c r="H139" s="4" t="s">
        <v>165</v>
      </c>
    </row>
    <row r="140" spans="8:8" x14ac:dyDescent="0.3">
      <c r="H140" s="4" t="s">
        <v>166</v>
      </c>
    </row>
    <row r="141" spans="8:8" x14ac:dyDescent="0.3">
      <c r="H141" s="4" t="s">
        <v>167</v>
      </c>
    </row>
    <row r="142" spans="8:8" x14ac:dyDescent="0.3">
      <c r="H142" s="4" t="s">
        <v>168</v>
      </c>
    </row>
    <row r="143" spans="8:8" x14ac:dyDescent="0.3">
      <c r="H143" s="4" t="s">
        <v>169</v>
      </c>
    </row>
    <row r="144" spans="8:8" x14ac:dyDescent="0.3">
      <c r="H144" s="4" t="s">
        <v>170</v>
      </c>
    </row>
    <row r="145" spans="8:8" x14ac:dyDescent="0.3">
      <c r="H145" s="4" t="s">
        <v>171</v>
      </c>
    </row>
    <row r="146" spans="8:8" x14ac:dyDescent="0.3">
      <c r="H146" s="4" t="s">
        <v>172</v>
      </c>
    </row>
    <row r="147" spans="8:8" x14ac:dyDescent="0.3">
      <c r="H147" s="4" t="s">
        <v>173</v>
      </c>
    </row>
    <row r="148" spans="8:8" x14ac:dyDescent="0.3">
      <c r="H148" s="4" t="s">
        <v>174</v>
      </c>
    </row>
    <row r="149" spans="8:8" x14ac:dyDescent="0.3">
      <c r="H149" s="4" t="s">
        <v>175</v>
      </c>
    </row>
    <row r="150" spans="8:8" x14ac:dyDescent="0.3">
      <c r="H150" s="4" t="s">
        <v>176</v>
      </c>
    </row>
    <row r="151" spans="8:8" x14ac:dyDescent="0.3">
      <c r="H151" s="4" t="s">
        <v>177</v>
      </c>
    </row>
    <row r="152" spans="8:8" x14ac:dyDescent="0.3">
      <c r="H152" s="4" t="s">
        <v>178</v>
      </c>
    </row>
    <row r="153" spans="8:8" x14ac:dyDescent="0.3">
      <c r="H153" s="4" t="s">
        <v>179</v>
      </c>
    </row>
    <row r="154" spans="8:8" x14ac:dyDescent="0.3">
      <c r="H154" s="4" t="s">
        <v>180</v>
      </c>
    </row>
    <row r="155" spans="8:8" x14ac:dyDescent="0.3">
      <c r="H155" s="4" t="s">
        <v>181</v>
      </c>
    </row>
    <row r="156" spans="8:8" x14ac:dyDescent="0.3">
      <c r="H156" s="4" t="s">
        <v>182</v>
      </c>
    </row>
    <row r="157" spans="8:8" x14ac:dyDescent="0.3">
      <c r="H157" s="4" t="s">
        <v>183</v>
      </c>
    </row>
    <row r="158" spans="8:8" x14ac:dyDescent="0.3">
      <c r="H158" s="4" t="s">
        <v>184</v>
      </c>
    </row>
    <row r="159" spans="8:8" x14ac:dyDescent="0.3">
      <c r="H159" s="4" t="s">
        <v>185</v>
      </c>
    </row>
    <row r="160" spans="8:8" x14ac:dyDescent="0.3">
      <c r="H160" s="4" t="s">
        <v>186</v>
      </c>
    </row>
    <row r="161" spans="8:8" x14ac:dyDescent="0.3">
      <c r="H161" s="4" t="s">
        <v>187</v>
      </c>
    </row>
    <row r="162" spans="8:8" x14ac:dyDescent="0.3">
      <c r="H162" s="4" t="s">
        <v>188</v>
      </c>
    </row>
    <row r="163" spans="8:8" x14ac:dyDescent="0.3">
      <c r="H163" s="4" t="s">
        <v>189</v>
      </c>
    </row>
    <row r="164" spans="8:8" x14ac:dyDescent="0.3">
      <c r="H164" s="4" t="s">
        <v>190</v>
      </c>
    </row>
    <row r="165" spans="8:8" x14ac:dyDescent="0.3">
      <c r="H165" s="4" t="s">
        <v>191</v>
      </c>
    </row>
    <row r="166" spans="8:8" x14ac:dyDescent="0.3">
      <c r="H166" s="4" t="s">
        <v>192</v>
      </c>
    </row>
    <row r="167" spans="8:8" x14ac:dyDescent="0.3">
      <c r="H167" s="4" t="s">
        <v>193</v>
      </c>
    </row>
    <row r="168" spans="8:8" x14ac:dyDescent="0.3">
      <c r="H168" s="4" t="s">
        <v>194</v>
      </c>
    </row>
    <row r="169" spans="8:8" x14ac:dyDescent="0.3">
      <c r="H169" s="4" t="s">
        <v>195</v>
      </c>
    </row>
    <row r="170" spans="8:8" x14ac:dyDescent="0.3">
      <c r="H170" s="4" t="s">
        <v>196</v>
      </c>
    </row>
    <row r="171" spans="8:8" x14ac:dyDescent="0.3">
      <c r="H171" s="4" t="s">
        <v>197</v>
      </c>
    </row>
    <row r="172" spans="8:8" x14ac:dyDescent="0.3">
      <c r="H172" s="4" t="s">
        <v>198</v>
      </c>
    </row>
    <row r="173" spans="8:8" x14ac:dyDescent="0.3">
      <c r="H173" s="4" t="s">
        <v>199</v>
      </c>
    </row>
    <row r="174" spans="8:8" x14ac:dyDescent="0.3">
      <c r="H174" s="4" t="s">
        <v>200</v>
      </c>
    </row>
    <row r="175" spans="8:8" x14ac:dyDescent="0.3">
      <c r="H175" s="4" t="s">
        <v>201</v>
      </c>
    </row>
    <row r="176" spans="8:8" x14ac:dyDescent="0.3">
      <c r="H176" s="4" t="s">
        <v>202</v>
      </c>
    </row>
  </sheetData>
  <sheetProtection selectLockedCells="1" selectUnlockedCells="1"/>
  <customSheetViews>
    <customSheetView guid="{8AC909A0-F6DB-4631-9371-01307E5CB295}" hiddenRows="1" hiddenColumns="1">
      <selection activeCell="D25" sqref="D25"/>
      <pageMargins left="0.7" right="0.7" top="0.75" bottom="0.75" header="0.3" footer="0.3"/>
      <pageSetup orientation="landscape" r:id="rId1"/>
    </customSheetView>
    <customSheetView guid="{8EA75DF6-7389-4282-9E01-4F5BB431426B}" hiddenRows="1" hiddenColumns="1">
      <selection activeCell="D25" sqref="D25"/>
      <pageMargins left="0.7" right="0.7" top="0.75" bottom="0.75" header="0.3" footer="0.3"/>
      <pageSetup orientation="landscape" r:id="rId2"/>
    </customSheetView>
    <customSheetView guid="{7177F535-5D8E-47AF-99C8-7E8866F9B1C2}" hiddenRows="1" hiddenColumns="1">
      <selection activeCell="D31" sqref="D31"/>
      <pageMargins left="0.7" right="0.7" top="0.75" bottom="0.75" header="0.3" footer="0.3"/>
      <pageSetup orientation="landscape" r:id="rId3"/>
    </customSheetView>
    <customSheetView guid="{E058BA81-772F-4FF7-8160-F6986B293078}" hiddenRows="1" hiddenColumns="1">
      <selection activeCell="D31" sqref="D31"/>
      <pageMargins left="0.7" right="0.7" top="0.75" bottom="0.75" header="0.3" footer="0.3"/>
      <pageSetup orientation="landscape" r:id="rId4"/>
    </customSheetView>
    <customSheetView guid="{05ECDF38-F78F-4CAF-8500-6895D78ACEB2}" scale="94" hiddenRows="1" hiddenColumns="1" topLeftCell="A40">
      <selection activeCell="D48" sqref="D48"/>
      <pageMargins left="0.7" right="0.7" top="0.75" bottom="0.75" header="0.3" footer="0.3"/>
      <pageSetup orientation="landscape" r:id="rId5"/>
    </customSheetView>
    <customSheetView guid="{1BCE93D0-BE6B-4DA7-AFC6-24720BCF46BB}" scale="96" hiddenRows="1" hiddenColumns="1" topLeftCell="A63">
      <selection activeCell="D5" sqref="D5"/>
      <pageMargins left="0.7" right="0.7" top="0.75" bottom="0.75" header="0.3" footer="0.3"/>
      <pageSetup orientation="landscape" r:id="rId6"/>
    </customSheetView>
    <customSheetView guid="{DB0F56AB-80BC-4A99-ABE2-38F1B9C6820C}" scale="96" hiddenRows="1" hiddenColumns="1" topLeftCell="A121">
      <selection activeCell="D31" sqref="D31"/>
      <pageMargins left="0.7" right="0.7" top="0.75" bottom="0.75" header="0.3" footer="0.3"/>
      <pageSetup orientation="landscape" r:id="rId7"/>
    </customSheetView>
    <customSheetView guid="{2C561A51-5847-44C5-89E1-996953C3CDAC}" hiddenRows="1" hiddenColumns="1">
      <selection activeCell="D31" sqref="D31"/>
      <pageMargins left="0.7" right="0.7" top="0.75" bottom="0.75" header="0.3" footer="0.3"/>
      <pageSetup orientation="landscape" r:id="rId8"/>
    </customSheetView>
    <customSheetView guid="{6915328C-4577-4529-87E4-CC89F584DA72}" hiddenRows="1" hiddenColumns="1">
      <selection activeCell="S19" sqref="S19"/>
      <pageMargins left="0.7" right="0.7" top="0.75" bottom="0.75" header="0.3" footer="0.3"/>
      <pageSetup orientation="landscape" r:id="rId9"/>
    </customSheetView>
  </customSheetViews>
  <mergeCells count="8">
    <mergeCell ref="D23:D24"/>
    <mergeCell ref="B16:C16"/>
    <mergeCell ref="B27:C27"/>
    <mergeCell ref="B35:C35"/>
    <mergeCell ref="B26:C26"/>
    <mergeCell ref="B19:C19"/>
    <mergeCell ref="B23:C24"/>
    <mergeCell ref="B25:C25"/>
  </mergeCells>
  <dataValidations disablePrompts="1" count="5">
    <dataValidation type="list" allowBlank="1" showInputMessage="1" showErrorMessage="1" sqref="D65533">
      <formula1>$P$15:$P$26</formula1>
    </dataValidation>
    <dataValidation type="list" allowBlank="1" showInputMessage="1" showErrorMessage="1" sqref="IV65531">
      <formula1>$K$15:$K$19</formula1>
    </dataValidation>
    <dataValidation type="list" allowBlank="1" showInputMessage="1" showErrorMessage="1" sqref="D65532">
      <formula1>$O$15:$O$26</formula1>
    </dataValidation>
    <dataValidation type="list" allowBlank="1" showInputMessage="1" showErrorMessage="1" sqref="IV65524 D65524">
      <formula1>$I$15:$I$17</formula1>
    </dataValidation>
    <dataValidation type="list" allowBlank="1" showInputMessage="1" showErrorMessage="1" sqref="IV65525:IV65529 D65525:D65529">
      <formula1>$H$15:$H$176</formula1>
    </dataValidation>
  </dataValidations>
  <hyperlinks>
    <hyperlink ref="D32" r:id="rId10"/>
    <hyperlink ref="D37" r:id="rId11"/>
    <hyperlink ref="D45" r:id="rId12"/>
    <hyperlink ref="D49" r:id="rId13"/>
  </hyperlinks>
  <pageMargins left="0.7" right="0.7" top="0.75" bottom="0.75" header="0.3" footer="0.3"/>
  <pageSetup orientation="landscape" r:id="rId14"/>
  <drawing r:id="rId1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62"/>
  <sheetViews>
    <sheetView zoomScaleNormal="92" workbookViewId="0">
      <selection activeCell="D17" sqref="D17"/>
    </sheetView>
  </sheetViews>
  <sheetFormatPr defaultColWidth="9.08984375" defaultRowHeight="14" x14ac:dyDescent="0.3"/>
  <cols>
    <col min="1" max="1" width="1.453125" style="13" customWidth="1"/>
    <col min="2" max="2" width="1.54296875" style="12" customWidth="1"/>
    <col min="3" max="3" width="10.36328125" style="12" customWidth="1"/>
    <col min="4" max="4" width="21" style="12" customWidth="1"/>
    <col min="5" max="5" width="27.54296875" style="13" customWidth="1"/>
    <col min="6" max="6" width="39" style="13" customWidth="1"/>
    <col min="7" max="7" width="35.54296875" style="13" customWidth="1"/>
    <col min="8" max="8" width="13.54296875" style="13" customWidth="1"/>
    <col min="9" max="9" width="1.08984375" style="13" customWidth="1"/>
    <col min="10" max="10" width="1.453125" style="13" customWidth="1"/>
    <col min="11" max="11" width="12.90625" style="13" bestFit="1" customWidth="1"/>
    <col min="12" max="14" width="18.08984375" style="13" customWidth="1"/>
    <col min="15" max="15" width="18.36328125" style="13" customWidth="1"/>
    <col min="16" max="16" width="9.36328125" style="13" customWidth="1"/>
    <col min="17" max="16384" width="9.08984375" style="13"/>
  </cols>
  <sheetData>
    <row r="1" spans="2:16" ht="14.5" thickBot="1" x14ac:dyDescent="0.35"/>
    <row r="2" spans="2:16" ht="14.5" thickBot="1" x14ac:dyDescent="0.35">
      <c r="B2" s="56"/>
      <c r="C2" s="57"/>
      <c r="D2" s="57"/>
      <c r="E2" s="58"/>
      <c r="F2" s="58"/>
      <c r="G2" s="58"/>
      <c r="H2" s="58"/>
      <c r="I2" s="59"/>
    </row>
    <row r="3" spans="2:16" ht="20.5" thickBot="1" x14ac:dyDescent="0.45">
      <c r="B3" s="60"/>
      <c r="C3" s="911" t="s">
        <v>676</v>
      </c>
      <c r="D3" s="912"/>
      <c r="E3" s="912"/>
      <c r="F3" s="912"/>
      <c r="G3" s="912"/>
      <c r="H3" s="913"/>
      <c r="I3" s="61"/>
    </row>
    <row r="4" spans="2:16" x14ac:dyDescent="0.3">
      <c r="B4" s="917"/>
      <c r="C4" s="918"/>
      <c r="D4" s="918"/>
      <c r="E4" s="918"/>
      <c r="F4" s="918"/>
      <c r="G4" s="343"/>
      <c r="H4" s="63"/>
      <c r="I4" s="61"/>
    </row>
    <row r="5" spans="2:16" x14ac:dyDescent="0.3">
      <c r="B5" s="62"/>
      <c r="C5" s="916"/>
      <c r="D5" s="916"/>
      <c r="E5" s="916"/>
      <c r="F5" s="916"/>
      <c r="G5" s="342"/>
      <c r="H5" s="63"/>
      <c r="I5" s="61"/>
    </row>
    <row r="6" spans="2:16" x14ac:dyDescent="0.3">
      <c r="B6" s="62"/>
      <c r="C6" s="37"/>
      <c r="D6" s="42"/>
      <c r="E6" s="38"/>
      <c r="F6" s="63"/>
      <c r="G6" s="63"/>
      <c r="H6" s="63"/>
      <c r="I6" s="61"/>
    </row>
    <row r="7" spans="2:16" x14ac:dyDescent="0.3">
      <c r="B7" s="62"/>
      <c r="C7" s="905" t="s">
        <v>239</v>
      </c>
      <c r="D7" s="905"/>
      <c r="E7" s="39"/>
      <c r="F7" s="63"/>
      <c r="G7" s="63"/>
      <c r="H7" s="63"/>
      <c r="I7" s="61"/>
    </row>
    <row r="8" spans="2:16" ht="27.75" customHeight="1" thickBot="1" x14ac:dyDescent="0.35">
      <c r="B8" s="62"/>
      <c r="C8" s="926" t="s">
        <v>253</v>
      </c>
      <c r="D8" s="926"/>
      <c r="E8" s="926"/>
      <c r="F8" s="926"/>
      <c r="G8" s="340"/>
      <c r="H8" s="63"/>
      <c r="I8" s="61"/>
    </row>
    <row r="9" spans="2:16" ht="50.15" customHeight="1" thickBot="1" x14ac:dyDescent="0.4">
      <c r="B9" s="62"/>
      <c r="C9" s="915" t="s">
        <v>677</v>
      </c>
      <c r="D9" s="915"/>
      <c r="E9" s="922">
        <v>797763</v>
      </c>
      <c r="F9" s="923"/>
      <c r="G9" s="63"/>
      <c r="H9" s="63"/>
      <c r="I9" s="61"/>
      <c r="L9" s="255"/>
    </row>
    <row r="10" spans="2:16" ht="198" customHeight="1" thickBot="1" x14ac:dyDescent="0.35">
      <c r="B10" s="62"/>
      <c r="C10" s="905" t="s">
        <v>240</v>
      </c>
      <c r="D10" s="905"/>
      <c r="E10" s="924" t="s">
        <v>867</v>
      </c>
      <c r="F10" s="925"/>
      <c r="G10" s="63"/>
      <c r="H10" s="63"/>
      <c r="I10" s="61"/>
    </row>
    <row r="11" spans="2:16" ht="14.5" thickBot="1" x14ac:dyDescent="0.35">
      <c r="B11" s="62"/>
      <c r="C11" s="42"/>
      <c r="D11" s="42"/>
      <c r="E11" s="63"/>
      <c r="F11" s="63"/>
      <c r="G11" s="63"/>
      <c r="H11" s="63"/>
      <c r="I11" s="61"/>
    </row>
    <row r="12" spans="2:16" ht="18.75" customHeight="1" thickBot="1" x14ac:dyDescent="0.35">
      <c r="B12" s="62"/>
      <c r="C12" s="905" t="s">
        <v>319</v>
      </c>
      <c r="D12" s="905"/>
      <c r="E12" s="920"/>
      <c r="F12" s="921"/>
      <c r="G12" s="63"/>
      <c r="H12" s="63"/>
      <c r="I12" s="61"/>
      <c r="L12" s="256"/>
    </row>
    <row r="13" spans="2:16" ht="15" customHeight="1" x14ac:dyDescent="0.3">
      <c r="B13" s="62"/>
      <c r="C13" s="919" t="s">
        <v>318</v>
      </c>
      <c r="D13" s="919"/>
      <c r="E13" s="919"/>
      <c r="F13" s="919"/>
      <c r="G13" s="344"/>
      <c r="H13" s="63"/>
      <c r="I13" s="61"/>
      <c r="L13" s="256"/>
    </row>
    <row r="14" spans="2:16" ht="15" customHeight="1" x14ac:dyDescent="0.3">
      <c r="B14" s="62"/>
      <c r="C14" s="132"/>
      <c r="D14" s="132"/>
      <c r="E14" s="132"/>
      <c r="F14" s="132"/>
      <c r="G14" s="348"/>
      <c r="H14" s="63"/>
      <c r="I14" s="61"/>
    </row>
    <row r="15" spans="2:16" ht="14.5" thickBot="1" x14ac:dyDescent="0.35">
      <c r="B15" s="62"/>
      <c r="C15" s="905" t="s">
        <v>217</v>
      </c>
      <c r="D15" s="905"/>
      <c r="E15" s="63"/>
      <c r="F15" s="63"/>
      <c r="G15" s="63"/>
      <c r="H15" s="63"/>
      <c r="I15" s="61"/>
      <c r="K15" s="14"/>
      <c r="L15" s="14"/>
      <c r="M15" s="14"/>
      <c r="N15" s="14"/>
      <c r="O15" s="14"/>
      <c r="P15" s="14"/>
    </row>
    <row r="16" spans="2:16" ht="50.15" customHeight="1" thickBot="1" x14ac:dyDescent="0.35">
      <c r="B16" s="62"/>
      <c r="C16" s="905" t="s">
        <v>299</v>
      </c>
      <c r="D16" s="905"/>
      <c r="E16" s="124" t="s">
        <v>218</v>
      </c>
      <c r="F16" s="125" t="s">
        <v>770</v>
      </c>
      <c r="G16" s="125" t="s">
        <v>771</v>
      </c>
      <c r="H16" s="125" t="s">
        <v>772</v>
      </c>
      <c r="I16" s="61"/>
      <c r="K16" s="14"/>
      <c r="L16" s="15"/>
      <c r="M16" s="15"/>
      <c r="N16" s="15"/>
      <c r="O16" s="15"/>
      <c r="P16" s="14"/>
    </row>
    <row r="17" spans="2:16" ht="84.5" thickBot="1" x14ac:dyDescent="0.35">
      <c r="B17" s="62"/>
      <c r="C17" s="42"/>
      <c r="D17" s="42"/>
      <c r="E17" s="24" t="s">
        <v>773</v>
      </c>
      <c r="F17" s="378">
        <v>198143.03</v>
      </c>
      <c r="G17" s="349">
        <v>532234</v>
      </c>
      <c r="H17" s="349">
        <f t="shared" ref="H17:H24" si="0">G17-F17</f>
        <v>334090.96999999997</v>
      </c>
      <c r="I17" s="61"/>
      <c r="K17" s="412"/>
      <c r="L17" s="257"/>
      <c r="M17" s="257"/>
      <c r="N17" s="257"/>
      <c r="O17" s="16"/>
      <c r="P17" s="14"/>
    </row>
    <row r="18" spans="2:16" ht="98.5" thickBot="1" x14ac:dyDescent="0.35">
      <c r="B18" s="62"/>
      <c r="C18" s="42"/>
      <c r="D18" s="42"/>
      <c r="E18" s="17" t="s">
        <v>774</v>
      </c>
      <c r="F18" s="379">
        <v>399787.54</v>
      </c>
      <c r="G18" s="349">
        <v>920766</v>
      </c>
      <c r="H18" s="376">
        <f t="shared" si="0"/>
        <v>520978.46</v>
      </c>
      <c r="I18" s="61"/>
      <c r="K18" s="412"/>
      <c r="L18" s="257"/>
      <c r="M18" s="257"/>
      <c r="N18" s="257"/>
      <c r="O18" s="16"/>
      <c r="P18" s="14"/>
    </row>
    <row r="19" spans="2:16" ht="126.5" thickBot="1" x14ac:dyDescent="0.35">
      <c r="B19" s="62"/>
      <c r="C19" s="42"/>
      <c r="D19" s="42"/>
      <c r="E19" s="17" t="s">
        <v>775</v>
      </c>
      <c r="F19" s="380">
        <v>2677.64</v>
      </c>
      <c r="G19" s="349">
        <v>524100</v>
      </c>
      <c r="H19" s="349">
        <f t="shared" si="0"/>
        <v>521422.36</v>
      </c>
      <c r="I19" s="61"/>
      <c r="K19" s="412"/>
      <c r="L19" s="257"/>
      <c r="M19" s="257"/>
      <c r="N19" s="257"/>
      <c r="O19" s="16"/>
      <c r="P19" s="14"/>
    </row>
    <row r="20" spans="2:16" ht="98.5" thickBot="1" x14ac:dyDescent="0.35">
      <c r="B20" s="62"/>
      <c r="C20" s="42"/>
      <c r="D20" s="42"/>
      <c r="E20" s="17" t="s">
        <v>776</v>
      </c>
      <c r="F20" s="380">
        <v>35792.699999999997</v>
      </c>
      <c r="G20" s="349">
        <v>476454</v>
      </c>
      <c r="H20" s="349">
        <f t="shared" si="0"/>
        <v>440661.3</v>
      </c>
      <c r="I20" s="61"/>
      <c r="K20" s="412"/>
      <c r="L20" s="257"/>
      <c r="M20" s="257"/>
      <c r="N20" s="257"/>
      <c r="O20" s="16"/>
      <c r="P20" s="14"/>
    </row>
    <row r="21" spans="2:16" ht="70.5" thickBot="1" x14ac:dyDescent="0.35">
      <c r="B21" s="62"/>
      <c r="C21" s="42"/>
      <c r="D21" s="42"/>
      <c r="E21" s="17" t="s">
        <v>777</v>
      </c>
      <c r="F21" s="381"/>
      <c r="G21" s="350">
        <v>547446</v>
      </c>
      <c r="H21" s="350">
        <f t="shared" si="0"/>
        <v>547446</v>
      </c>
      <c r="I21" s="61"/>
      <c r="K21" s="412"/>
      <c r="L21" s="16"/>
      <c r="M21" s="16"/>
      <c r="N21" s="258"/>
      <c r="O21" s="16"/>
      <c r="P21" s="14"/>
    </row>
    <row r="22" spans="2:16" ht="84.5" thickBot="1" x14ac:dyDescent="0.35">
      <c r="B22" s="62"/>
      <c r="C22" s="42"/>
      <c r="D22" s="42"/>
      <c r="E22" s="17" t="s">
        <v>778</v>
      </c>
      <c r="F22" s="410">
        <v>6665.13</v>
      </c>
      <c r="G22" s="350">
        <v>109633</v>
      </c>
      <c r="H22" s="350">
        <f t="shared" si="0"/>
        <v>102967.87</v>
      </c>
      <c r="I22" s="61"/>
      <c r="K22" s="412"/>
      <c r="L22" s="257"/>
      <c r="M22" s="16"/>
      <c r="N22" s="257"/>
      <c r="O22" s="16"/>
      <c r="P22" s="14"/>
    </row>
    <row r="23" spans="2:16" ht="56.5" thickBot="1" x14ac:dyDescent="0.35">
      <c r="B23" s="62"/>
      <c r="C23" s="42"/>
      <c r="D23" s="42"/>
      <c r="E23" s="17" t="s">
        <v>779</v>
      </c>
      <c r="F23" s="411">
        <v>13885.69</v>
      </c>
      <c r="G23" s="377">
        <v>235771</v>
      </c>
      <c r="H23" s="350">
        <f t="shared" si="0"/>
        <v>221885.31</v>
      </c>
      <c r="I23" s="61"/>
      <c r="K23" s="412"/>
      <c r="L23" s="257"/>
      <c r="M23" s="16"/>
      <c r="N23" s="16"/>
      <c r="O23" s="16"/>
      <c r="P23" s="14"/>
    </row>
    <row r="24" spans="2:16" ht="70.5" thickBot="1" x14ac:dyDescent="0.35">
      <c r="B24" s="62"/>
      <c r="C24" s="42"/>
      <c r="D24" s="42"/>
      <c r="E24" s="17" t="s">
        <v>780</v>
      </c>
      <c r="F24" s="380"/>
      <c r="G24" s="350">
        <v>222096</v>
      </c>
      <c r="H24" s="350">
        <f t="shared" si="0"/>
        <v>222096</v>
      </c>
      <c r="I24" s="61"/>
      <c r="K24" s="412"/>
      <c r="L24" s="257"/>
      <c r="M24" s="16"/>
      <c r="N24" s="16"/>
      <c r="O24" s="16"/>
      <c r="P24" s="14"/>
    </row>
    <row r="25" spans="2:16" ht="14.5" thickBot="1" x14ac:dyDescent="0.35">
      <c r="B25" s="62"/>
      <c r="C25" s="42"/>
      <c r="D25" s="42"/>
      <c r="E25" s="17" t="s">
        <v>781</v>
      </c>
      <c r="F25" s="380">
        <v>140811.853</v>
      </c>
      <c r="G25" s="350">
        <v>339008</v>
      </c>
      <c r="H25" s="350">
        <f t="shared" ref="H25" si="1">G25-F25</f>
        <v>198196.147</v>
      </c>
      <c r="I25" s="61"/>
      <c r="K25" s="412"/>
      <c r="L25" s="259"/>
      <c r="M25" s="16"/>
      <c r="N25" s="16"/>
      <c r="O25" s="16"/>
      <c r="P25" s="14"/>
    </row>
    <row r="26" spans="2:16" ht="14.5" thickBot="1" x14ac:dyDescent="0.35">
      <c r="B26" s="62"/>
      <c r="C26" s="42"/>
      <c r="D26" s="42"/>
      <c r="E26" s="17"/>
      <c r="F26" s="381"/>
      <c r="G26" s="125"/>
      <c r="H26" s="125"/>
      <c r="I26" s="61"/>
      <c r="K26" s="412"/>
      <c r="L26" s="257"/>
      <c r="M26" s="16"/>
      <c r="N26" s="16"/>
      <c r="O26" s="16"/>
      <c r="P26" s="14"/>
    </row>
    <row r="27" spans="2:16" ht="14.5" thickBot="1" x14ac:dyDescent="0.35">
      <c r="B27" s="62"/>
      <c r="C27" s="42"/>
      <c r="D27" s="42"/>
      <c r="E27" s="122"/>
      <c r="F27" s="382"/>
      <c r="G27" s="125"/>
      <c r="H27" s="125"/>
      <c r="I27" s="61"/>
      <c r="K27" s="412"/>
      <c r="L27" s="16"/>
      <c r="M27" s="16"/>
      <c r="N27" s="16"/>
      <c r="O27" s="16"/>
      <c r="P27" s="14"/>
    </row>
    <row r="28" spans="2:16" ht="14.5" thickBot="1" x14ac:dyDescent="0.35">
      <c r="B28" s="62"/>
      <c r="C28" s="42"/>
      <c r="D28" s="42"/>
      <c r="E28" s="123" t="s">
        <v>286</v>
      </c>
      <c r="F28" s="383">
        <f>SUM(F17:F27)</f>
        <v>797763.58299999987</v>
      </c>
      <c r="G28" s="250">
        <f>SUM(G17:G27)</f>
        <v>3907508</v>
      </c>
      <c r="H28" s="250">
        <f t="shared" ref="H28" si="2">SUM(H17:H27)</f>
        <v>3109744.4169999999</v>
      </c>
      <c r="I28" s="61"/>
      <c r="K28" s="412"/>
      <c r="L28" s="16"/>
      <c r="M28" s="16"/>
      <c r="N28" s="16"/>
      <c r="O28" s="16"/>
      <c r="P28" s="14"/>
    </row>
    <row r="29" spans="2:16" x14ac:dyDescent="0.3">
      <c r="B29" s="62"/>
      <c r="C29" s="42"/>
      <c r="D29" s="42"/>
      <c r="E29" s="63"/>
      <c r="F29" s="63"/>
      <c r="G29" s="63"/>
      <c r="H29" s="63"/>
      <c r="I29" s="61"/>
      <c r="K29" s="14"/>
      <c r="L29" s="260"/>
      <c r="M29" s="14"/>
      <c r="N29" s="14"/>
      <c r="O29" s="14"/>
      <c r="P29" s="14"/>
    </row>
    <row r="30" spans="2:16" ht="34.5" customHeight="1" thickBot="1" x14ac:dyDescent="0.35">
      <c r="B30" s="62"/>
      <c r="C30" s="905" t="s">
        <v>297</v>
      </c>
      <c r="D30" s="905"/>
      <c r="E30" s="63"/>
      <c r="F30" s="63"/>
      <c r="G30" s="63"/>
      <c r="H30" s="63"/>
      <c r="I30" s="61"/>
      <c r="K30" s="14"/>
      <c r="L30" s="14"/>
      <c r="M30" s="14"/>
      <c r="N30" s="14"/>
      <c r="O30" s="14"/>
      <c r="P30" s="14"/>
    </row>
    <row r="31" spans="2:16" ht="50.15" customHeight="1" thickBot="1" x14ac:dyDescent="0.35">
      <c r="B31" s="62"/>
      <c r="C31" s="905" t="s">
        <v>300</v>
      </c>
      <c r="D31" s="905"/>
      <c r="E31" s="108" t="s">
        <v>218</v>
      </c>
      <c r="F31" s="126" t="s">
        <v>219</v>
      </c>
      <c r="G31" s="89" t="s">
        <v>254</v>
      </c>
      <c r="H31" s="63"/>
      <c r="I31" s="61"/>
    </row>
    <row r="32" spans="2:16" ht="84" x14ac:dyDescent="0.3">
      <c r="B32" s="62"/>
      <c r="C32" s="42"/>
      <c r="D32" s="42"/>
      <c r="E32" s="24" t="s">
        <v>773</v>
      </c>
      <c r="F32" s="289">
        <v>96263</v>
      </c>
      <c r="G32" s="294" t="s">
        <v>735</v>
      </c>
      <c r="H32" s="63"/>
      <c r="I32" s="61"/>
      <c r="K32" s="293"/>
    </row>
    <row r="33" spans="2:11" ht="98" x14ac:dyDescent="0.3">
      <c r="B33" s="62"/>
      <c r="C33" s="42"/>
      <c r="D33" s="42"/>
      <c r="E33" s="17" t="s">
        <v>774</v>
      </c>
      <c r="F33" s="290">
        <v>2264694</v>
      </c>
      <c r="G33" s="295" t="s">
        <v>735</v>
      </c>
      <c r="H33" s="63"/>
      <c r="I33" s="61"/>
      <c r="K33" s="293"/>
    </row>
    <row r="34" spans="2:11" ht="126" x14ac:dyDescent="0.3">
      <c r="B34" s="62"/>
      <c r="C34" s="42"/>
      <c r="D34" s="42"/>
      <c r="E34" s="17" t="s">
        <v>775</v>
      </c>
      <c r="F34" s="290">
        <v>120057</v>
      </c>
      <c r="G34" s="295" t="s">
        <v>735</v>
      </c>
      <c r="H34" s="63"/>
      <c r="I34" s="61"/>
      <c r="K34" s="293"/>
    </row>
    <row r="35" spans="2:11" ht="14.75" customHeight="1" x14ac:dyDescent="0.3">
      <c r="B35" s="62"/>
      <c r="C35" s="42"/>
      <c r="D35" s="42"/>
      <c r="E35" s="17" t="s">
        <v>776</v>
      </c>
      <c r="F35" s="290">
        <v>440623</v>
      </c>
      <c r="G35" s="295" t="s">
        <v>734</v>
      </c>
      <c r="H35" s="63"/>
      <c r="I35" s="61"/>
      <c r="K35" s="293"/>
    </row>
    <row r="36" spans="2:11" ht="70" x14ac:dyDescent="0.3">
      <c r="B36" s="62"/>
      <c r="C36" s="42"/>
      <c r="D36" s="42"/>
      <c r="E36" s="17" t="s">
        <v>777</v>
      </c>
      <c r="F36" s="290">
        <v>0</v>
      </c>
      <c r="G36" s="295" t="s">
        <v>892</v>
      </c>
      <c r="H36" s="63"/>
      <c r="I36" s="61"/>
      <c r="K36" s="293"/>
    </row>
    <row r="37" spans="2:11" ht="14.75" customHeight="1" x14ac:dyDescent="0.3">
      <c r="B37" s="62"/>
      <c r="C37" s="42"/>
      <c r="D37" s="42"/>
      <c r="E37" s="17" t="s">
        <v>778</v>
      </c>
      <c r="F37" s="290">
        <v>68799</v>
      </c>
      <c r="G37" s="295" t="s">
        <v>734</v>
      </c>
      <c r="H37" s="63"/>
      <c r="I37" s="61"/>
      <c r="K37" s="293"/>
    </row>
    <row r="38" spans="2:11" ht="56" x14ac:dyDescent="0.3">
      <c r="B38" s="62"/>
      <c r="C38" s="42"/>
      <c r="D38" s="42"/>
      <c r="E38" s="17" t="s">
        <v>779</v>
      </c>
      <c r="F38" s="290">
        <v>11243</v>
      </c>
      <c r="G38" s="295" t="s">
        <v>735</v>
      </c>
      <c r="H38" s="63"/>
      <c r="I38" s="61"/>
      <c r="K38" s="293"/>
    </row>
    <row r="39" spans="2:11" ht="62.25" customHeight="1" x14ac:dyDescent="0.3">
      <c r="B39" s="62"/>
      <c r="C39" s="42"/>
      <c r="D39" s="42"/>
      <c r="E39" s="17" t="s">
        <v>780</v>
      </c>
      <c r="F39" s="290">
        <v>0</v>
      </c>
      <c r="G39" s="295" t="s">
        <v>892</v>
      </c>
      <c r="H39" s="63"/>
      <c r="I39" s="61"/>
      <c r="K39" s="293"/>
    </row>
    <row r="40" spans="2:11" ht="18.649999999999999" customHeight="1" x14ac:dyDescent="0.3">
      <c r="B40" s="62"/>
      <c r="C40" s="42"/>
      <c r="D40" s="42"/>
      <c r="E40" s="17" t="s">
        <v>781</v>
      </c>
      <c r="F40" s="290">
        <v>287917</v>
      </c>
      <c r="G40" s="295" t="s">
        <v>735</v>
      </c>
      <c r="H40" s="63"/>
      <c r="I40" s="61"/>
      <c r="K40" s="293"/>
    </row>
    <row r="41" spans="2:11" ht="14.5" thickBot="1" x14ac:dyDescent="0.35">
      <c r="B41" s="62"/>
      <c r="C41" s="42"/>
      <c r="D41" s="42"/>
      <c r="E41" s="17"/>
      <c r="F41" s="291"/>
      <c r="G41" s="296" t="s">
        <v>735</v>
      </c>
      <c r="H41" s="63"/>
      <c r="I41" s="61"/>
      <c r="K41" s="293"/>
    </row>
    <row r="42" spans="2:11" ht="14.5" thickBot="1" x14ac:dyDescent="0.35">
      <c r="B42" s="62"/>
      <c r="C42" s="42"/>
      <c r="D42" s="42"/>
      <c r="E42" s="123" t="s">
        <v>286</v>
      </c>
      <c r="F42" s="292">
        <f>SUM(F32:F41)</f>
        <v>3289596</v>
      </c>
      <c r="G42" s="297"/>
      <c r="H42" s="63"/>
      <c r="I42" s="61"/>
      <c r="K42" s="293"/>
    </row>
    <row r="43" spans="2:11" x14ac:dyDescent="0.3">
      <c r="B43" s="62"/>
      <c r="C43" s="42"/>
      <c r="D43" s="42"/>
      <c r="E43" s="63"/>
      <c r="F43" s="63"/>
      <c r="G43" s="63"/>
      <c r="H43" s="63"/>
      <c r="I43" s="61"/>
    </row>
    <row r="44" spans="2:11" ht="34.5" customHeight="1" thickBot="1" x14ac:dyDescent="0.35">
      <c r="B44" s="62"/>
      <c r="C44" s="905" t="s">
        <v>301</v>
      </c>
      <c r="D44" s="905"/>
      <c r="E44" s="905"/>
      <c r="F44" s="905"/>
      <c r="G44" s="341"/>
      <c r="H44" s="129"/>
      <c r="I44" s="61"/>
    </row>
    <row r="45" spans="2:11" ht="63.75" customHeight="1" thickBot="1" x14ac:dyDescent="0.35">
      <c r="B45" s="62"/>
      <c r="C45" s="905" t="s">
        <v>214</v>
      </c>
      <c r="D45" s="905"/>
      <c r="E45" s="909" t="s">
        <v>738</v>
      </c>
      <c r="F45" s="910"/>
      <c r="G45" s="129"/>
      <c r="H45" s="63"/>
      <c r="I45" s="61"/>
    </row>
    <row r="46" spans="2:11" ht="14.5" thickBot="1" x14ac:dyDescent="0.35">
      <c r="B46" s="62"/>
      <c r="C46" s="914"/>
      <c r="D46" s="914"/>
      <c r="E46" s="914"/>
      <c r="F46" s="914"/>
      <c r="G46" s="129"/>
      <c r="H46" s="63"/>
      <c r="I46" s="61"/>
    </row>
    <row r="47" spans="2:11" ht="59.25" customHeight="1" thickBot="1" x14ac:dyDescent="0.35">
      <c r="B47" s="62"/>
      <c r="C47" s="905" t="s">
        <v>215</v>
      </c>
      <c r="D47" s="905"/>
      <c r="E47" s="909"/>
      <c r="F47" s="910"/>
      <c r="G47" s="129"/>
      <c r="H47" s="63"/>
      <c r="I47" s="61"/>
    </row>
    <row r="48" spans="2:11" ht="100.4" customHeight="1" thickBot="1" x14ac:dyDescent="0.35">
      <c r="B48" s="62"/>
      <c r="C48" s="905" t="s">
        <v>216</v>
      </c>
      <c r="D48" s="905"/>
      <c r="E48" s="927" t="s">
        <v>761</v>
      </c>
      <c r="F48" s="928"/>
      <c r="G48" s="129"/>
      <c r="H48" s="63"/>
      <c r="I48" s="61"/>
    </row>
    <row r="49" spans="2:9" x14ac:dyDescent="0.3">
      <c r="B49" s="62"/>
      <c r="C49" s="42"/>
      <c r="D49" s="42"/>
      <c r="E49" s="63"/>
      <c r="F49" s="63"/>
      <c r="G49" s="63"/>
      <c r="H49" s="63"/>
      <c r="I49" s="61"/>
    </row>
    <row r="50" spans="2:9" ht="14.5" thickBot="1" x14ac:dyDescent="0.35">
      <c r="B50" s="64"/>
      <c r="C50" s="902"/>
      <c r="D50" s="902"/>
      <c r="E50" s="65"/>
      <c r="F50" s="47"/>
      <c r="G50" s="47"/>
      <c r="H50" s="47"/>
      <c r="I50" s="66"/>
    </row>
    <row r="51" spans="2:9" s="19" customFormat="1" ht="65.150000000000006" customHeight="1" x14ac:dyDescent="0.3">
      <c r="B51" s="18"/>
      <c r="C51" s="903"/>
      <c r="D51" s="903"/>
      <c r="E51" s="904"/>
      <c r="F51" s="904"/>
      <c r="G51" s="345"/>
      <c r="H51" s="7"/>
    </row>
    <row r="52" spans="2:9" ht="59.25" customHeight="1" x14ac:dyDescent="0.3">
      <c r="B52" s="18"/>
      <c r="C52" s="20"/>
      <c r="D52" s="20"/>
      <c r="E52" s="16"/>
      <c r="F52" s="16"/>
      <c r="G52" s="16"/>
      <c r="H52" s="7"/>
    </row>
    <row r="53" spans="2:9" ht="50.15" customHeight="1" x14ac:dyDescent="0.3">
      <c r="B53" s="18"/>
      <c r="C53" s="906"/>
      <c r="D53" s="906"/>
      <c r="E53" s="908"/>
      <c r="F53" s="908"/>
      <c r="G53" s="347"/>
      <c r="H53" s="7"/>
    </row>
    <row r="54" spans="2:9" ht="100.4" customHeight="1" x14ac:dyDescent="0.3">
      <c r="B54" s="18"/>
      <c r="C54" s="906"/>
      <c r="D54" s="906"/>
      <c r="E54" s="907"/>
      <c r="F54" s="907"/>
      <c r="G54" s="346"/>
      <c r="H54" s="7"/>
    </row>
    <row r="55" spans="2:9" x14ac:dyDescent="0.3">
      <c r="B55" s="18"/>
      <c r="C55" s="18"/>
      <c r="D55" s="18"/>
      <c r="E55" s="7"/>
      <c r="F55" s="7"/>
      <c r="G55" s="7"/>
      <c r="H55" s="7"/>
    </row>
    <row r="56" spans="2:9" x14ac:dyDescent="0.3">
      <c r="B56" s="18"/>
      <c r="C56" s="903"/>
      <c r="D56" s="903"/>
      <c r="E56" s="7"/>
      <c r="F56" s="7"/>
      <c r="G56" s="7"/>
      <c r="H56" s="7"/>
    </row>
    <row r="57" spans="2:9" ht="50.15" customHeight="1" x14ac:dyDescent="0.3">
      <c r="B57" s="18"/>
      <c r="C57" s="903"/>
      <c r="D57" s="903"/>
      <c r="E57" s="907"/>
      <c r="F57" s="907"/>
      <c r="G57" s="346"/>
      <c r="H57" s="7"/>
    </row>
    <row r="58" spans="2:9" ht="100.4" customHeight="1" x14ac:dyDescent="0.3">
      <c r="B58" s="18"/>
      <c r="C58" s="906"/>
      <c r="D58" s="906"/>
      <c r="E58" s="907"/>
      <c r="F58" s="907"/>
      <c r="G58" s="346"/>
      <c r="H58" s="7"/>
    </row>
    <row r="59" spans="2:9" x14ac:dyDescent="0.3">
      <c r="B59" s="18"/>
      <c r="C59" s="21"/>
      <c r="D59" s="18"/>
      <c r="E59" s="22"/>
      <c r="F59" s="7"/>
      <c r="G59" s="7"/>
      <c r="H59" s="7"/>
    </row>
    <row r="60" spans="2:9" x14ac:dyDescent="0.3">
      <c r="B60" s="18"/>
      <c r="C60" s="21"/>
      <c r="D60" s="21"/>
      <c r="E60" s="22"/>
      <c r="F60" s="22"/>
      <c r="G60" s="22"/>
      <c r="H60" s="6"/>
    </row>
    <row r="61" spans="2:9" x14ac:dyDescent="0.3">
      <c r="E61" s="23"/>
      <c r="F61" s="23"/>
      <c r="G61" s="23"/>
    </row>
    <row r="62" spans="2:9" x14ac:dyDescent="0.3">
      <c r="E62" s="23"/>
      <c r="F62" s="23"/>
      <c r="G62" s="23"/>
    </row>
  </sheetData>
  <customSheetViews>
    <customSheetView guid="{8AC909A0-F6DB-4631-9371-01307E5CB295}">
      <selection activeCell="D17" sqref="D17"/>
      <pageMargins left="0.25" right="0.25" top="0.18" bottom="0.19" header="0.17" footer="0.17"/>
      <pageSetup orientation="portrait" r:id="rId1"/>
    </customSheetView>
    <customSheetView guid="{8EA75DF6-7389-4282-9E01-4F5BB431426B}">
      <selection activeCell="D17" sqref="D17"/>
      <pageMargins left="0.25" right="0.25" top="0.18" bottom="0.19" header="0.17" footer="0.17"/>
      <pageSetup orientation="portrait" r:id="rId2"/>
    </customSheetView>
    <customSheetView guid="{7177F535-5D8E-47AF-99C8-7E8866F9B1C2}" topLeftCell="A40">
      <selection activeCell="F39" sqref="F39"/>
      <pageMargins left="0.25" right="0.25" top="0.18" bottom="0.19" header="0.17" footer="0.17"/>
      <pageSetup orientation="portrait" r:id="rId3"/>
    </customSheetView>
    <customSheetView guid="{E058BA81-772F-4FF7-8160-F6986B293078}" topLeftCell="A40">
      <selection activeCell="F39" sqref="F39"/>
      <pageMargins left="0.25" right="0.25" top="0.18" bottom="0.19" header="0.17" footer="0.17"/>
      <pageSetup orientation="portrait" r:id="rId4"/>
    </customSheetView>
    <customSheetView guid="{05ECDF38-F78F-4CAF-8500-6895D78ACEB2}" scale="92" topLeftCell="B24">
      <selection activeCell="G17" sqref="G17"/>
      <pageMargins left="0.25" right="0.25" top="0.18" bottom="0.19" header="0.17" footer="0.17"/>
      <pageSetup orientation="portrait" r:id="rId5"/>
    </customSheetView>
    <customSheetView guid="{1BCE93D0-BE6B-4DA7-AFC6-24720BCF46BB}" scale="167" topLeftCell="B35">
      <selection activeCell="F39" sqref="F39"/>
      <pageMargins left="0.25" right="0.25" top="0.18" bottom="0.19" header="0.17" footer="0.17"/>
      <pageSetup orientation="portrait" r:id="rId6"/>
    </customSheetView>
    <customSheetView guid="{DB0F56AB-80BC-4A99-ABE2-38F1B9C6820C}" scale="167" topLeftCell="B55">
      <selection activeCell="F1" sqref="F1:F1048576"/>
      <pageMargins left="0.25" right="0.25" top="0.18" bottom="0.19" header="0.17" footer="0.17"/>
      <pageSetup orientation="portrait" r:id="rId7"/>
    </customSheetView>
    <customSheetView guid="{2C561A51-5847-44C5-89E1-996953C3CDAC}" topLeftCell="A40">
      <selection activeCell="F39" sqref="F39"/>
      <pageMargins left="0.25" right="0.25" top="0.18" bottom="0.19" header="0.17" footer="0.17"/>
      <pageSetup orientation="portrait" r:id="rId8"/>
    </customSheetView>
    <customSheetView guid="{6915328C-4577-4529-87E4-CC89F584DA72}" topLeftCell="A39">
      <selection activeCell="F32" sqref="F32:F41"/>
      <pageMargins left="0.25" right="0.25" top="0.18" bottom="0.19" header="0.17" footer="0.17"/>
      <pageSetup orientation="portrait" r:id="rId9"/>
    </customSheetView>
  </customSheetViews>
  <mergeCells count="36">
    <mergeCell ref="E10:F10"/>
    <mergeCell ref="C8:F8"/>
    <mergeCell ref="C12:D12"/>
    <mergeCell ref="C48:D48"/>
    <mergeCell ref="C47:D47"/>
    <mergeCell ref="E48:F48"/>
    <mergeCell ref="C3:H3"/>
    <mergeCell ref="C46:F46"/>
    <mergeCell ref="C9:D9"/>
    <mergeCell ref="C10:D10"/>
    <mergeCell ref="C30:D30"/>
    <mergeCell ref="C31:D31"/>
    <mergeCell ref="C45:D45"/>
    <mergeCell ref="E45:F45"/>
    <mergeCell ref="C5:F5"/>
    <mergeCell ref="B4:F4"/>
    <mergeCell ref="C16:D16"/>
    <mergeCell ref="C7:D7"/>
    <mergeCell ref="C15:D15"/>
    <mergeCell ref="C13:F13"/>
    <mergeCell ref="E12:F12"/>
    <mergeCell ref="E9:F9"/>
    <mergeCell ref="C50:D50"/>
    <mergeCell ref="C51:D51"/>
    <mergeCell ref="E51:F51"/>
    <mergeCell ref="C44:F44"/>
    <mergeCell ref="C58:D58"/>
    <mergeCell ref="E57:F57"/>
    <mergeCell ref="E58:F58"/>
    <mergeCell ref="E54:F54"/>
    <mergeCell ref="E53:F53"/>
    <mergeCell ref="C53:D53"/>
    <mergeCell ref="C54:D54"/>
    <mergeCell ref="C57:D57"/>
    <mergeCell ref="C56:D56"/>
    <mergeCell ref="E47:F47"/>
  </mergeCells>
  <dataValidations count="2">
    <dataValidation type="whole" allowBlank="1" showInputMessage="1" showErrorMessage="1" sqref="E53 E47 E9">
      <formula1>-999999999</formula1>
      <formula2>999999999</formula2>
    </dataValidation>
    <dataValidation type="list" allowBlank="1" showInputMessage="1" showErrorMessage="1" sqref="E57">
      <formula1>$L$63:$L$64</formula1>
    </dataValidation>
  </dataValidations>
  <pageMargins left="0.25" right="0.25" top="0.18" bottom="0.19" header="0.17" footer="0.17"/>
  <pageSetup orientation="portrait" r:id="rId1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78"/>
  <sheetViews>
    <sheetView zoomScale="102" zoomScaleNormal="60" workbookViewId="0">
      <selection activeCell="K12" sqref="K12"/>
    </sheetView>
  </sheetViews>
  <sheetFormatPr defaultColWidth="9.36328125" defaultRowHeight="14" x14ac:dyDescent="0.3"/>
  <cols>
    <col min="1" max="1" width="1.36328125" style="19" customWidth="1"/>
    <col min="2" max="2" width="1.90625" style="19" customWidth="1"/>
    <col min="3" max="3" width="38.36328125" style="19" customWidth="1"/>
    <col min="4" max="4" width="25" style="19" customWidth="1"/>
    <col min="5" max="5" width="15.08984375" style="19" customWidth="1"/>
    <col min="6" max="6" width="15.453125" style="19" customWidth="1"/>
    <col min="7" max="7" width="40.54296875" style="19" customWidth="1"/>
    <col min="8" max="8" width="12.54296875" style="19" customWidth="1"/>
    <col min="9" max="9" width="8.90625" style="19" customWidth="1"/>
    <col min="10" max="10" width="9.36328125" style="19"/>
    <col min="11" max="11" width="24.6328125" style="19" customWidth="1"/>
    <col min="12" max="16384" width="9.36328125" style="19"/>
  </cols>
  <sheetData>
    <row r="1" spans="2:9" ht="8.25" customHeight="1" thickBot="1" x14ac:dyDescent="0.35"/>
    <row r="2" spans="2:9" ht="14.5" thickBot="1" x14ac:dyDescent="0.35">
      <c r="B2" s="303"/>
      <c r="C2" s="304"/>
      <c r="D2" s="304"/>
      <c r="E2" s="304"/>
      <c r="F2" s="304"/>
      <c r="G2" s="304"/>
      <c r="H2" s="304"/>
      <c r="I2" s="305"/>
    </row>
    <row r="3" spans="2:9" ht="20.5" thickBot="1" x14ac:dyDescent="0.45">
      <c r="B3" s="306"/>
      <c r="C3" s="929" t="s">
        <v>220</v>
      </c>
      <c r="D3" s="930"/>
      <c r="E3" s="930"/>
      <c r="F3" s="930"/>
      <c r="G3" s="930"/>
      <c r="H3" s="931"/>
      <c r="I3" s="49"/>
    </row>
    <row r="4" spans="2:9" x14ac:dyDescent="0.3">
      <c r="B4" s="932"/>
      <c r="C4" s="933"/>
      <c r="D4" s="933"/>
      <c r="E4" s="933"/>
      <c r="F4" s="933"/>
      <c r="G4" s="933"/>
      <c r="H4" s="933"/>
      <c r="I4" s="49"/>
    </row>
    <row r="5" spans="2:9" ht="15.5" thickBot="1" x14ac:dyDescent="0.35">
      <c r="B5" s="50"/>
      <c r="C5" s="934" t="s">
        <v>302</v>
      </c>
      <c r="D5" s="934"/>
      <c r="E5" s="934"/>
      <c r="F5" s="934"/>
      <c r="G5" s="934"/>
      <c r="H5" s="934"/>
      <c r="I5" s="49"/>
    </row>
    <row r="6" spans="2:9" ht="14.5" thickBot="1" x14ac:dyDescent="0.35">
      <c r="B6" s="50"/>
      <c r="C6" s="936" t="s">
        <v>317</v>
      </c>
      <c r="D6" s="936"/>
      <c r="E6" s="936"/>
      <c r="F6" s="937"/>
      <c r="G6" s="307" t="s">
        <v>737</v>
      </c>
      <c r="H6" s="308"/>
      <c r="I6" s="49"/>
    </row>
    <row r="7" spans="2:9" x14ac:dyDescent="0.3">
      <c r="B7" s="50"/>
      <c r="C7" s="308"/>
      <c r="D7" s="51"/>
      <c r="E7" s="308"/>
      <c r="F7" s="308"/>
      <c r="G7" s="308"/>
      <c r="H7" s="308"/>
      <c r="I7" s="49"/>
    </row>
    <row r="8" spans="2:9" x14ac:dyDescent="0.3">
      <c r="B8" s="50"/>
      <c r="C8" s="935" t="s">
        <v>233</v>
      </c>
      <c r="D8" s="935"/>
      <c r="E8" s="52"/>
      <c r="F8" s="52"/>
      <c r="G8" s="52"/>
      <c r="H8" s="52"/>
      <c r="I8" s="49"/>
    </row>
    <row r="9" spans="2:9" ht="14.5" thickBot="1" x14ac:dyDescent="0.35">
      <c r="B9" s="50"/>
      <c r="C9" s="935" t="s">
        <v>234</v>
      </c>
      <c r="D9" s="935"/>
      <c r="E9" s="935"/>
      <c r="F9" s="935"/>
      <c r="G9" s="935"/>
      <c r="H9" s="935"/>
      <c r="I9" s="49"/>
    </row>
    <row r="10" spans="2:9" ht="42" x14ac:dyDescent="0.3">
      <c r="B10" s="50"/>
      <c r="C10" s="278" t="s">
        <v>236</v>
      </c>
      <c r="D10" s="279" t="s">
        <v>235</v>
      </c>
      <c r="E10" s="128" t="s">
        <v>291</v>
      </c>
      <c r="F10" s="128" t="s">
        <v>740</v>
      </c>
      <c r="G10" s="128" t="s">
        <v>295</v>
      </c>
      <c r="H10" s="25" t="s">
        <v>294</v>
      </c>
      <c r="I10" s="49"/>
    </row>
    <row r="11" spans="2:9" ht="28" x14ac:dyDescent="0.3">
      <c r="B11" s="50"/>
      <c r="C11" s="728" t="s">
        <v>739</v>
      </c>
      <c r="D11" s="243" t="s">
        <v>782</v>
      </c>
      <c r="E11" s="884">
        <f>14797600/604.8</f>
        <v>24466.931216931218</v>
      </c>
      <c r="F11" s="244">
        <v>42522</v>
      </c>
      <c r="G11" s="884">
        <f t="shared" ref="G11:G62" si="0">E11</f>
        <v>24466.931216931218</v>
      </c>
      <c r="H11" s="361">
        <f>E11-G11</f>
        <v>0</v>
      </c>
      <c r="I11" s="49"/>
    </row>
    <row r="12" spans="2:9" ht="56" x14ac:dyDescent="0.3">
      <c r="B12" s="50"/>
      <c r="C12" s="728" t="s">
        <v>838</v>
      </c>
      <c r="D12" s="243" t="s">
        <v>841</v>
      </c>
      <c r="E12" s="884">
        <f>2492000/604.8</f>
        <v>4120.3703703703704</v>
      </c>
      <c r="F12" s="244">
        <v>42524</v>
      </c>
      <c r="G12" s="884">
        <f>E12</f>
        <v>4120.3703703703704</v>
      </c>
      <c r="H12" s="361">
        <f t="shared" ref="H12:H63" si="1">E12-G12</f>
        <v>0</v>
      </c>
      <c r="I12" s="49"/>
    </row>
    <row r="13" spans="2:9" ht="56" x14ac:dyDescent="0.3">
      <c r="B13" s="50"/>
      <c r="C13" s="728" t="s">
        <v>839</v>
      </c>
      <c r="D13" s="243" t="s">
        <v>843</v>
      </c>
      <c r="E13" s="884">
        <f>2436000/604.8</f>
        <v>4027.7777777777783</v>
      </c>
      <c r="F13" s="244">
        <v>42528</v>
      </c>
      <c r="G13" s="884">
        <f>E13</f>
        <v>4027.7777777777783</v>
      </c>
      <c r="H13" s="361">
        <f>E13-G13</f>
        <v>0</v>
      </c>
      <c r="I13" s="49"/>
    </row>
    <row r="14" spans="2:9" ht="56" x14ac:dyDescent="0.3">
      <c r="B14" s="50"/>
      <c r="C14" s="728" t="s">
        <v>840</v>
      </c>
      <c r="D14" s="243" t="s">
        <v>842</v>
      </c>
      <c r="E14" s="884">
        <f>2426000/604.8</f>
        <v>4011.2433862433863</v>
      </c>
      <c r="F14" s="244">
        <v>42524</v>
      </c>
      <c r="G14" s="884">
        <f t="shared" si="0"/>
        <v>4011.2433862433863</v>
      </c>
      <c r="H14" s="361">
        <f t="shared" si="1"/>
        <v>0</v>
      </c>
      <c r="I14" s="49"/>
    </row>
    <row r="15" spans="2:9" ht="56" x14ac:dyDescent="0.3">
      <c r="B15" s="50"/>
      <c r="C15" s="802" t="s">
        <v>783</v>
      </c>
      <c r="D15" s="243" t="s">
        <v>784</v>
      </c>
      <c r="E15" s="884">
        <f>5240000/604.8</f>
        <v>8664.0211640211655</v>
      </c>
      <c r="F15" s="244">
        <v>42483</v>
      </c>
      <c r="G15" s="884">
        <f t="shared" si="0"/>
        <v>8664.0211640211655</v>
      </c>
      <c r="H15" s="361">
        <f t="shared" si="1"/>
        <v>0</v>
      </c>
      <c r="I15" s="49"/>
    </row>
    <row r="16" spans="2:9" ht="56" x14ac:dyDescent="0.3">
      <c r="B16" s="50"/>
      <c r="C16" s="728" t="s">
        <v>785</v>
      </c>
      <c r="D16" s="243" t="s">
        <v>784</v>
      </c>
      <c r="E16" s="884">
        <f>5240000/604.8</f>
        <v>8664.0211640211655</v>
      </c>
      <c r="F16" s="244">
        <v>42513</v>
      </c>
      <c r="G16" s="884">
        <f t="shared" si="0"/>
        <v>8664.0211640211655</v>
      </c>
      <c r="H16" s="361">
        <f t="shared" si="1"/>
        <v>0</v>
      </c>
      <c r="I16" s="49"/>
    </row>
    <row r="17" spans="2:9" ht="56" x14ac:dyDescent="0.3">
      <c r="B17" s="50"/>
      <c r="C17" s="728" t="s">
        <v>786</v>
      </c>
      <c r="D17" s="243" t="s">
        <v>784</v>
      </c>
      <c r="E17" s="884">
        <f>5240000/604.8</f>
        <v>8664.0211640211655</v>
      </c>
      <c r="F17" s="244">
        <v>42544</v>
      </c>
      <c r="G17" s="884">
        <f t="shared" si="0"/>
        <v>8664.0211640211655</v>
      </c>
      <c r="H17" s="361">
        <f t="shared" si="1"/>
        <v>0</v>
      </c>
      <c r="I17" s="49"/>
    </row>
    <row r="18" spans="2:9" ht="56" x14ac:dyDescent="0.3">
      <c r="B18" s="50"/>
      <c r="C18" s="728" t="s">
        <v>787</v>
      </c>
      <c r="D18" s="243" t="s">
        <v>784</v>
      </c>
      <c r="E18" s="884">
        <f t="shared" ref="E18:E19" si="2">5240000/604.8</f>
        <v>8664.0211640211655</v>
      </c>
      <c r="F18" s="244">
        <v>42574</v>
      </c>
      <c r="G18" s="884">
        <f t="shared" si="0"/>
        <v>8664.0211640211655</v>
      </c>
      <c r="H18" s="361">
        <f t="shared" si="1"/>
        <v>0</v>
      </c>
      <c r="I18" s="49"/>
    </row>
    <row r="19" spans="2:9" ht="56" x14ac:dyDescent="0.3">
      <c r="B19" s="50"/>
      <c r="C19" s="728" t="s">
        <v>788</v>
      </c>
      <c r="D19" s="243" t="s">
        <v>784</v>
      </c>
      <c r="E19" s="884">
        <f t="shared" si="2"/>
        <v>8664.0211640211655</v>
      </c>
      <c r="F19" s="244">
        <v>42605</v>
      </c>
      <c r="G19" s="884">
        <f t="shared" si="0"/>
        <v>8664.0211640211655</v>
      </c>
      <c r="H19" s="361">
        <f t="shared" si="1"/>
        <v>0</v>
      </c>
      <c r="I19" s="49"/>
    </row>
    <row r="20" spans="2:9" ht="70" x14ac:dyDescent="0.3">
      <c r="B20" s="50"/>
      <c r="C20" s="728" t="s">
        <v>789</v>
      </c>
      <c r="D20" s="243" t="s">
        <v>784</v>
      </c>
      <c r="E20" s="884">
        <f>5240000/604.8</f>
        <v>8664.0211640211655</v>
      </c>
      <c r="F20" s="244">
        <f>F19</f>
        <v>42605</v>
      </c>
      <c r="G20" s="884">
        <f t="shared" si="0"/>
        <v>8664.0211640211655</v>
      </c>
      <c r="H20" s="361">
        <v>0</v>
      </c>
      <c r="I20" s="49"/>
    </row>
    <row r="21" spans="2:9" ht="63.5" customHeight="1" x14ac:dyDescent="0.3">
      <c r="B21" s="50"/>
      <c r="C21" s="728" t="s">
        <v>790</v>
      </c>
      <c r="D21" s="353" t="s">
        <v>791</v>
      </c>
      <c r="E21" s="884">
        <f>5887370/604.8</f>
        <v>9734.4080687830701</v>
      </c>
      <c r="F21" s="244">
        <v>42607</v>
      </c>
      <c r="G21" s="884">
        <f t="shared" si="0"/>
        <v>9734.4080687830701</v>
      </c>
      <c r="H21" s="361">
        <f t="shared" si="1"/>
        <v>0</v>
      </c>
      <c r="I21" s="49"/>
    </row>
    <row r="22" spans="2:9" ht="56" x14ac:dyDescent="0.3">
      <c r="B22" s="50"/>
      <c r="C22" s="728" t="s">
        <v>792</v>
      </c>
      <c r="D22" s="353" t="s">
        <v>791</v>
      </c>
      <c r="E22" s="884">
        <f>7201870/604.8</f>
        <v>11907.853835978836</v>
      </c>
      <c r="F22" s="244">
        <v>42607</v>
      </c>
      <c r="G22" s="884">
        <f t="shared" si="0"/>
        <v>11907.853835978836</v>
      </c>
      <c r="H22" s="361">
        <f t="shared" si="1"/>
        <v>0</v>
      </c>
      <c r="I22" s="49"/>
    </row>
    <row r="23" spans="2:9" ht="56" x14ac:dyDescent="0.3">
      <c r="B23" s="50"/>
      <c r="C23" s="728" t="s">
        <v>793</v>
      </c>
      <c r="D23" s="353" t="s">
        <v>791</v>
      </c>
      <c r="E23" s="884">
        <f>7201870/604.8</f>
        <v>11907.853835978836</v>
      </c>
      <c r="F23" s="244">
        <v>42607</v>
      </c>
      <c r="G23" s="884">
        <f t="shared" si="0"/>
        <v>11907.853835978836</v>
      </c>
      <c r="H23" s="361">
        <f t="shared" si="1"/>
        <v>0</v>
      </c>
      <c r="I23" s="49"/>
    </row>
    <row r="24" spans="2:9" ht="42" x14ac:dyDescent="0.3">
      <c r="B24" s="50"/>
      <c r="C24" s="728" t="s">
        <v>794</v>
      </c>
      <c r="D24" s="353" t="s">
        <v>791</v>
      </c>
      <c r="E24" s="884">
        <f>7181350/604.8</f>
        <v>11873.925264550266</v>
      </c>
      <c r="F24" s="244">
        <v>42607</v>
      </c>
      <c r="G24" s="884">
        <f t="shared" si="0"/>
        <v>11873.925264550266</v>
      </c>
      <c r="H24" s="361">
        <f t="shared" si="1"/>
        <v>0</v>
      </c>
      <c r="I24" s="49"/>
    </row>
    <row r="25" spans="2:9" ht="56" x14ac:dyDescent="0.3">
      <c r="B25" s="50"/>
      <c r="C25" s="728" t="s">
        <v>795</v>
      </c>
      <c r="D25" s="353" t="s">
        <v>791</v>
      </c>
      <c r="E25" s="884">
        <f>7201870/604.8</f>
        <v>11907.853835978836</v>
      </c>
      <c r="F25" s="244">
        <v>42607</v>
      </c>
      <c r="G25" s="884">
        <f t="shared" si="0"/>
        <v>11907.853835978836</v>
      </c>
      <c r="H25" s="361">
        <f t="shared" si="1"/>
        <v>0</v>
      </c>
      <c r="I25" s="49"/>
    </row>
    <row r="26" spans="2:9" ht="56" x14ac:dyDescent="0.3">
      <c r="B26" s="50"/>
      <c r="C26" s="728" t="s">
        <v>796</v>
      </c>
      <c r="D26" s="353" t="s">
        <v>791</v>
      </c>
      <c r="E26" s="885">
        <f>7271932/604.8</f>
        <v>12023.697089947091</v>
      </c>
      <c r="F26" s="244">
        <v>42607</v>
      </c>
      <c r="G26" s="884">
        <f t="shared" si="0"/>
        <v>12023.697089947091</v>
      </c>
      <c r="H26" s="361">
        <f t="shared" si="1"/>
        <v>0</v>
      </c>
      <c r="I26" s="49"/>
    </row>
    <row r="27" spans="2:9" ht="56" x14ac:dyDescent="0.3">
      <c r="B27" s="50"/>
      <c r="C27" s="728" t="s">
        <v>797</v>
      </c>
      <c r="D27" s="354" t="s">
        <v>798</v>
      </c>
      <c r="E27" s="886">
        <f>5320000/604.8</f>
        <v>8796.2962962962974</v>
      </c>
      <c r="F27" s="244">
        <v>42607</v>
      </c>
      <c r="G27" s="884">
        <f t="shared" si="0"/>
        <v>8796.2962962962974</v>
      </c>
      <c r="H27" s="361">
        <f t="shared" si="1"/>
        <v>0</v>
      </c>
      <c r="I27" s="49"/>
    </row>
    <row r="28" spans="2:9" ht="56" x14ac:dyDescent="0.3">
      <c r="B28" s="50"/>
      <c r="C28" s="728" t="s">
        <v>799</v>
      </c>
      <c r="D28" s="354" t="s">
        <v>798</v>
      </c>
      <c r="E28" s="886">
        <f>5130000/604.8</f>
        <v>8482.1428571428569</v>
      </c>
      <c r="F28" s="244">
        <v>42607</v>
      </c>
      <c r="G28" s="884">
        <f t="shared" si="0"/>
        <v>8482.1428571428569</v>
      </c>
      <c r="H28" s="361">
        <f t="shared" si="1"/>
        <v>0</v>
      </c>
      <c r="I28" s="49"/>
    </row>
    <row r="29" spans="2:9" ht="49.4" customHeight="1" x14ac:dyDescent="0.3">
      <c r="B29" s="50"/>
      <c r="C29" s="728" t="s">
        <v>800</v>
      </c>
      <c r="D29" s="354" t="s">
        <v>798</v>
      </c>
      <c r="E29" s="886">
        <f>8570000/604.8</f>
        <v>14169.973544973545</v>
      </c>
      <c r="F29" s="244">
        <v>42605</v>
      </c>
      <c r="G29" s="884">
        <f t="shared" si="0"/>
        <v>14169.973544973545</v>
      </c>
      <c r="H29" s="361">
        <f t="shared" si="1"/>
        <v>0</v>
      </c>
      <c r="I29" s="49"/>
    </row>
    <row r="30" spans="2:9" ht="56" x14ac:dyDescent="0.3">
      <c r="B30" s="50"/>
      <c r="C30" s="252" t="s">
        <v>801</v>
      </c>
      <c r="D30" s="354" t="s">
        <v>798</v>
      </c>
      <c r="E30" s="886">
        <f>5380000/604.8</f>
        <v>8895.5026455026455</v>
      </c>
      <c r="F30" s="244">
        <v>42605</v>
      </c>
      <c r="G30" s="884">
        <f t="shared" si="0"/>
        <v>8895.5026455026455</v>
      </c>
      <c r="H30" s="361">
        <f t="shared" si="1"/>
        <v>0</v>
      </c>
      <c r="I30" s="49"/>
    </row>
    <row r="31" spans="2:9" ht="42" x14ac:dyDescent="0.3">
      <c r="B31" s="50"/>
      <c r="C31" s="252" t="s">
        <v>802</v>
      </c>
      <c r="D31" s="354" t="s">
        <v>798</v>
      </c>
      <c r="E31" s="886">
        <f>7230000/604.8</f>
        <v>11954.36507936508</v>
      </c>
      <c r="F31" s="244">
        <v>42605</v>
      </c>
      <c r="G31" s="884">
        <f t="shared" si="0"/>
        <v>11954.36507936508</v>
      </c>
      <c r="H31" s="361">
        <f t="shared" si="1"/>
        <v>0</v>
      </c>
      <c r="I31" s="49"/>
    </row>
    <row r="32" spans="2:9" ht="56" x14ac:dyDescent="0.3">
      <c r="B32" s="50"/>
      <c r="C32" s="252" t="s">
        <v>803</v>
      </c>
      <c r="D32" s="355" t="s">
        <v>804</v>
      </c>
      <c r="E32" s="886">
        <f>5380000/604.8</f>
        <v>8895.5026455026455</v>
      </c>
      <c r="F32" s="244">
        <v>42605</v>
      </c>
      <c r="G32" s="884">
        <f t="shared" si="0"/>
        <v>8895.5026455026455</v>
      </c>
      <c r="H32" s="361">
        <f t="shared" si="1"/>
        <v>0</v>
      </c>
      <c r="I32" s="49"/>
    </row>
    <row r="33" spans="2:9" ht="56" x14ac:dyDescent="0.3">
      <c r="B33" s="50"/>
      <c r="C33" s="252" t="s">
        <v>805</v>
      </c>
      <c r="D33" s="354" t="s">
        <v>798</v>
      </c>
      <c r="E33" s="886">
        <f>8540000/604.8</f>
        <v>14120.370370370372</v>
      </c>
      <c r="F33" s="244">
        <v>42605</v>
      </c>
      <c r="G33" s="884">
        <f t="shared" si="0"/>
        <v>14120.370370370372</v>
      </c>
      <c r="H33" s="361">
        <f t="shared" si="1"/>
        <v>0</v>
      </c>
      <c r="I33" s="49"/>
    </row>
    <row r="34" spans="2:9" ht="56" x14ac:dyDescent="0.3">
      <c r="B34" s="50"/>
      <c r="C34" s="252" t="s">
        <v>806</v>
      </c>
      <c r="D34" s="355" t="s">
        <v>807</v>
      </c>
      <c r="E34" s="885">
        <f>7000000/604.8</f>
        <v>11574.074074074075</v>
      </c>
      <c r="F34" s="244">
        <v>42605</v>
      </c>
      <c r="G34" s="884">
        <f>E34</f>
        <v>11574.074074074075</v>
      </c>
      <c r="H34" s="361">
        <f t="shared" si="1"/>
        <v>0</v>
      </c>
      <c r="I34" s="49"/>
    </row>
    <row r="35" spans="2:9" ht="56" x14ac:dyDescent="0.3">
      <c r="B35" s="50"/>
      <c r="C35" s="252" t="s">
        <v>808</v>
      </c>
      <c r="D35" s="354" t="s">
        <v>809</v>
      </c>
      <c r="E35" s="885">
        <f>6700000/604.8</f>
        <v>11078.042328042329</v>
      </c>
      <c r="F35" s="244">
        <v>42605</v>
      </c>
      <c r="G35" s="884">
        <f t="shared" ref="G35:G42" si="3">E35</f>
        <v>11078.042328042329</v>
      </c>
      <c r="H35" s="361">
        <f t="shared" si="1"/>
        <v>0</v>
      </c>
      <c r="I35" s="49"/>
    </row>
    <row r="36" spans="2:9" ht="56" x14ac:dyDescent="0.3">
      <c r="B36" s="50"/>
      <c r="C36" s="252" t="s">
        <v>810</v>
      </c>
      <c r="D36" s="354" t="s">
        <v>809</v>
      </c>
      <c r="E36" s="885">
        <f>6980000/604.8</f>
        <v>11541.005291005293</v>
      </c>
      <c r="F36" s="244">
        <v>42605</v>
      </c>
      <c r="G36" s="884">
        <f t="shared" si="3"/>
        <v>11541.005291005293</v>
      </c>
      <c r="H36" s="361">
        <f t="shared" si="1"/>
        <v>0</v>
      </c>
      <c r="I36" s="49"/>
    </row>
    <row r="37" spans="2:9" ht="56" x14ac:dyDescent="0.3">
      <c r="B37" s="50"/>
      <c r="C37" s="252" t="s">
        <v>811</v>
      </c>
      <c r="D37" s="355" t="s">
        <v>807</v>
      </c>
      <c r="E37" s="885">
        <f>6430000/604.8</f>
        <v>10631.613756613757</v>
      </c>
      <c r="F37" s="244">
        <v>42605</v>
      </c>
      <c r="G37" s="884">
        <f t="shared" si="3"/>
        <v>10631.613756613757</v>
      </c>
      <c r="H37" s="361">
        <f t="shared" si="1"/>
        <v>0</v>
      </c>
      <c r="I37" s="49"/>
    </row>
    <row r="38" spans="2:9" ht="51" customHeight="1" x14ac:dyDescent="0.3">
      <c r="B38" s="50"/>
      <c r="C38" s="252" t="s">
        <v>812</v>
      </c>
      <c r="D38" s="354" t="s">
        <v>807</v>
      </c>
      <c r="E38" s="885">
        <f>6540000/604.8</f>
        <v>10813.492063492064</v>
      </c>
      <c r="F38" s="244">
        <v>42605</v>
      </c>
      <c r="G38" s="884">
        <f t="shared" si="3"/>
        <v>10813.492063492064</v>
      </c>
      <c r="H38" s="361">
        <f t="shared" si="1"/>
        <v>0</v>
      </c>
      <c r="I38" s="49"/>
    </row>
    <row r="39" spans="2:9" ht="51" customHeight="1" x14ac:dyDescent="0.3">
      <c r="B39" s="50"/>
      <c r="C39" s="252" t="s">
        <v>813</v>
      </c>
      <c r="D39" s="354" t="s">
        <v>807</v>
      </c>
      <c r="E39" s="885">
        <f>6482000/604.8</f>
        <v>10717.592592592593</v>
      </c>
      <c r="F39" s="244">
        <v>42605</v>
      </c>
      <c r="G39" s="884">
        <f t="shared" si="3"/>
        <v>10717.592592592593</v>
      </c>
      <c r="H39" s="361">
        <f t="shared" si="1"/>
        <v>0</v>
      </c>
      <c r="I39" s="49"/>
    </row>
    <row r="40" spans="2:9" ht="42" x14ac:dyDescent="0.3">
      <c r="B40" s="50"/>
      <c r="C40" s="252" t="s">
        <v>814</v>
      </c>
      <c r="D40" s="354" t="s">
        <v>807</v>
      </c>
      <c r="E40" s="885">
        <f>6450000/604.8</f>
        <v>10664.682539682541</v>
      </c>
      <c r="F40" s="244">
        <v>42605</v>
      </c>
      <c r="G40" s="884">
        <f t="shared" si="3"/>
        <v>10664.682539682541</v>
      </c>
      <c r="H40" s="361">
        <f t="shared" si="1"/>
        <v>0</v>
      </c>
      <c r="I40" s="49"/>
    </row>
    <row r="41" spans="2:9" ht="42" x14ac:dyDescent="0.3">
      <c r="B41" s="50"/>
      <c r="C41" s="252" t="s">
        <v>815</v>
      </c>
      <c r="D41" s="354" t="s">
        <v>807</v>
      </c>
      <c r="E41" s="885">
        <f>6700000/604.8</f>
        <v>11078.042328042329</v>
      </c>
      <c r="F41" s="244">
        <v>42605</v>
      </c>
      <c r="G41" s="884">
        <f t="shared" si="3"/>
        <v>11078.042328042329</v>
      </c>
      <c r="H41" s="361">
        <f t="shared" si="1"/>
        <v>0</v>
      </c>
      <c r="I41" s="49"/>
    </row>
    <row r="42" spans="2:9" ht="42" x14ac:dyDescent="0.3">
      <c r="B42" s="50"/>
      <c r="C42" s="252" t="s">
        <v>763</v>
      </c>
      <c r="D42" s="243" t="s">
        <v>816</v>
      </c>
      <c r="E42" s="884">
        <f>14134300/604.8</f>
        <v>23370.205026455027</v>
      </c>
      <c r="F42" s="244">
        <v>42583</v>
      </c>
      <c r="G42" s="884">
        <f t="shared" si="3"/>
        <v>23370.205026455027</v>
      </c>
      <c r="H42" s="361">
        <f t="shared" si="1"/>
        <v>0</v>
      </c>
      <c r="I42" s="49"/>
    </row>
    <row r="43" spans="2:9" ht="28" x14ac:dyDescent="0.3">
      <c r="B43" s="50"/>
      <c r="C43" s="252" t="s">
        <v>741</v>
      </c>
      <c r="D43" s="243" t="str">
        <f>D11</f>
        <v>Abdou BALLO: Independant Consultant</v>
      </c>
      <c r="E43" s="884">
        <f>7500000/604.8</f>
        <v>12400.793650793652</v>
      </c>
      <c r="F43" s="244">
        <v>42644</v>
      </c>
      <c r="G43" s="884">
        <f t="shared" si="0"/>
        <v>12400.793650793652</v>
      </c>
      <c r="H43" s="361">
        <f t="shared" si="1"/>
        <v>0</v>
      </c>
      <c r="I43" s="49"/>
    </row>
    <row r="44" spans="2:9" ht="70" x14ac:dyDescent="0.3">
      <c r="B44" s="50"/>
      <c r="C44" s="356" t="s">
        <v>817</v>
      </c>
      <c r="D44" s="243" t="s">
        <v>818</v>
      </c>
      <c r="E44" s="884">
        <f>6626000/604.8</f>
        <v>10955.687830687832</v>
      </c>
      <c r="F44" s="244">
        <v>42719</v>
      </c>
      <c r="G44" s="884">
        <f t="shared" si="0"/>
        <v>10955.687830687832</v>
      </c>
      <c r="H44" s="361">
        <f t="shared" si="1"/>
        <v>0</v>
      </c>
      <c r="I44" s="49"/>
    </row>
    <row r="45" spans="2:9" ht="70" x14ac:dyDescent="0.3">
      <c r="B45" s="50"/>
      <c r="C45" s="245" t="s">
        <v>819</v>
      </c>
      <c r="D45" s="243" t="s">
        <v>818</v>
      </c>
      <c r="E45" s="884">
        <f>6626000/604.8</f>
        <v>10955.687830687832</v>
      </c>
      <c r="F45" s="244">
        <v>42719</v>
      </c>
      <c r="G45" s="884">
        <f t="shared" si="0"/>
        <v>10955.687830687832</v>
      </c>
      <c r="H45" s="361">
        <f t="shared" si="1"/>
        <v>0</v>
      </c>
      <c r="I45" s="49"/>
    </row>
    <row r="46" spans="2:9" ht="70" x14ac:dyDescent="0.3">
      <c r="B46" s="50"/>
      <c r="C46" s="245" t="s">
        <v>820</v>
      </c>
      <c r="D46" s="243" t="s">
        <v>821</v>
      </c>
      <c r="E46" s="884">
        <f>6626000/604.8</f>
        <v>10955.687830687832</v>
      </c>
      <c r="F46" s="244">
        <v>42719</v>
      </c>
      <c r="G46" s="884">
        <f t="shared" si="0"/>
        <v>10955.687830687832</v>
      </c>
      <c r="H46" s="361">
        <f t="shared" si="1"/>
        <v>0</v>
      </c>
      <c r="I46" s="49"/>
    </row>
    <row r="47" spans="2:9" ht="70" x14ac:dyDescent="0.3">
      <c r="B47" s="50"/>
      <c r="C47" s="245" t="s">
        <v>822</v>
      </c>
      <c r="D47" s="243" t="s">
        <v>821</v>
      </c>
      <c r="E47" s="884">
        <f>1826000/604.8</f>
        <v>3019.1798941798943</v>
      </c>
      <c r="F47" s="244">
        <v>42719</v>
      </c>
      <c r="G47" s="884">
        <f t="shared" si="0"/>
        <v>3019.1798941798943</v>
      </c>
      <c r="H47" s="361">
        <f t="shared" si="1"/>
        <v>0</v>
      </c>
      <c r="I47" s="49"/>
    </row>
    <row r="48" spans="2:9" ht="56" x14ac:dyDescent="0.3">
      <c r="B48" s="50"/>
      <c r="C48" s="357" t="s">
        <v>823</v>
      </c>
      <c r="D48" s="243" t="s">
        <v>821</v>
      </c>
      <c r="E48" s="884">
        <f>2326000/604.8</f>
        <v>3845.899470899471</v>
      </c>
      <c r="F48" s="244">
        <v>42719</v>
      </c>
      <c r="G48" s="884">
        <f t="shared" si="0"/>
        <v>3845.899470899471</v>
      </c>
      <c r="H48" s="361">
        <f t="shared" si="1"/>
        <v>0</v>
      </c>
      <c r="I48" s="49"/>
    </row>
    <row r="49" spans="2:11" ht="70" x14ac:dyDescent="0.3">
      <c r="B49" s="50"/>
      <c r="C49" s="357" t="s">
        <v>824</v>
      </c>
      <c r="D49" s="243" t="s">
        <v>821</v>
      </c>
      <c r="E49" s="884">
        <f>5626000/604.8</f>
        <v>9302.2486772486773</v>
      </c>
      <c r="F49" s="244">
        <v>42719</v>
      </c>
      <c r="G49" s="884">
        <f t="shared" si="0"/>
        <v>9302.2486772486773</v>
      </c>
      <c r="H49" s="361">
        <f t="shared" si="1"/>
        <v>0</v>
      </c>
      <c r="I49" s="49"/>
    </row>
    <row r="50" spans="2:11" ht="70" x14ac:dyDescent="0.3">
      <c r="B50" s="50"/>
      <c r="C50" s="252" t="s">
        <v>825</v>
      </c>
      <c r="D50" s="243" t="s">
        <v>821</v>
      </c>
      <c r="E50" s="884">
        <f>5626000/604.8</f>
        <v>9302.2486772486773</v>
      </c>
      <c r="F50" s="244">
        <v>42719</v>
      </c>
      <c r="G50" s="884">
        <f t="shared" si="0"/>
        <v>9302.2486772486773</v>
      </c>
      <c r="H50" s="361">
        <f t="shared" si="1"/>
        <v>0</v>
      </c>
      <c r="I50" s="49"/>
    </row>
    <row r="51" spans="2:11" ht="70" x14ac:dyDescent="0.3">
      <c r="B51" s="50"/>
      <c r="C51" s="252" t="s">
        <v>826</v>
      </c>
      <c r="D51" s="243" t="s">
        <v>821</v>
      </c>
      <c r="E51" s="884">
        <f>6128000/604.8</f>
        <v>10132.275132275134</v>
      </c>
      <c r="F51" s="244">
        <v>42719</v>
      </c>
      <c r="G51" s="884">
        <f t="shared" si="0"/>
        <v>10132.275132275134</v>
      </c>
      <c r="H51" s="361">
        <f t="shared" si="1"/>
        <v>0</v>
      </c>
      <c r="I51" s="49"/>
    </row>
    <row r="52" spans="2:11" ht="78.5" customHeight="1" x14ac:dyDescent="0.3">
      <c r="B52" s="50"/>
      <c r="C52" s="252" t="s">
        <v>827</v>
      </c>
      <c r="D52" s="243" t="s">
        <v>828</v>
      </c>
      <c r="E52" s="884">
        <f>5730000/604.8</f>
        <v>9474.2063492063498</v>
      </c>
      <c r="F52" s="244">
        <v>42719</v>
      </c>
      <c r="G52" s="884">
        <f t="shared" si="0"/>
        <v>9474.2063492063498</v>
      </c>
      <c r="H52" s="361">
        <f t="shared" si="1"/>
        <v>0</v>
      </c>
      <c r="I52" s="49"/>
    </row>
    <row r="53" spans="2:11" ht="42" x14ac:dyDescent="0.3">
      <c r="B53" s="50"/>
      <c r="C53" s="252" t="s">
        <v>829</v>
      </c>
      <c r="D53" s="243" t="s">
        <v>828</v>
      </c>
      <c r="E53" s="884">
        <f>4715000/604.8</f>
        <v>7795.965608465609</v>
      </c>
      <c r="F53" s="244">
        <v>42719</v>
      </c>
      <c r="G53" s="884">
        <f t="shared" si="0"/>
        <v>7795.965608465609</v>
      </c>
      <c r="H53" s="361">
        <f t="shared" si="1"/>
        <v>0</v>
      </c>
      <c r="I53" s="49"/>
    </row>
    <row r="54" spans="2:11" ht="70" x14ac:dyDescent="0.3">
      <c r="B54" s="50"/>
      <c r="C54" s="252" t="s">
        <v>830</v>
      </c>
      <c r="D54" s="243" t="s">
        <v>828</v>
      </c>
      <c r="E54" s="884">
        <f>6715000/604.8</f>
        <v>11102.843915343916</v>
      </c>
      <c r="F54" s="244">
        <v>42719</v>
      </c>
      <c r="G54" s="884">
        <f t="shared" si="0"/>
        <v>11102.843915343916</v>
      </c>
      <c r="H54" s="361">
        <f t="shared" si="1"/>
        <v>0</v>
      </c>
      <c r="I54" s="49"/>
    </row>
    <row r="55" spans="2:11" ht="56" x14ac:dyDescent="0.3">
      <c r="B55" s="50"/>
      <c r="C55" s="252" t="s">
        <v>831</v>
      </c>
      <c r="D55" s="245" t="s">
        <v>828</v>
      </c>
      <c r="E55" s="884">
        <f>6230000/604.8</f>
        <v>10300.925925925927</v>
      </c>
      <c r="F55" s="244">
        <v>42719</v>
      </c>
      <c r="G55" s="888">
        <f t="shared" si="0"/>
        <v>10300.925925925927</v>
      </c>
      <c r="H55" s="361">
        <f t="shared" si="1"/>
        <v>0</v>
      </c>
      <c r="I55" s="49"/>
      <c r="K55" s="309"/>
    </row>
    <row r="56" spans="2:11" ht="74.75" customHeight="1" x14ac:dyDescent="0.3">
      <c r="B56" s="50"/>
      <c r="C56" s="252" t="s">
        <v>832</v>
      </c>
      <c r="D56" s="245" t="s">
        <v>828</v>
      </c>
      <c r="E56" s="884">
        <f>6200000/604.8</f>
        <v>10251.322751322752</v>
      </c>
      <c r="F56" s="244">
        <v>42719</v>
      </c>
      <c r="G56" s="888">
        <f t="shared" si="0"/>
        <v>10251.322751322752</v>
      </c>
      <c r="H56" s="361">
        <f t="shared" si="1"/>
        <v>0</v>
      </c>
      <c r="I56" s="49"/>
      <c r="K56" s="309"/>
    </row>
    <row r="57" spans="2:11" ht="70" x14ac:dyDescent="0.3">
      <c r="B57" s="50"/>
      <c r="C57" s="252" t="s">
        <v>833</v>
      </c>
      <c r="D57" s="245" t="s">
        <v>828</v>
      </c>
      <c r="E57" s="884">
        <f>4165000/604.8</f>
        <v>6886.5740740740748</v>
      </c>
      <c r="F57" s="244">
        <v>42719</v>
      </c>
      <c r="G57" s="888">
        <f t="shared" si="0"/>
        <v>6886.5740740740748</v>
      </c>
      <c r="H57" s="361">
        <f t="shared" si="1"/>
        <v>0</v>
      </c>
      <c r="I57" s="49"/>
      <c r="K57" s="309"/>
    </row>
    <row r="58" spans="2:11" ht="56" x14ac:dyDescent="0.3">
      <c r="B58" s="50"/>
      <c r="C58" s="252" t="s">
        <v>834</v>
      </c>
      <c r="D58" s="245" t="s">
        <v>828</v>
      </c>
      <c r="E58" s="884">
        <v>10276</v>
      </c>
      <c r="F58" s="244">
        <v>42719</v>
      </c>
      <c r="G58" s="888">
        <f t="shared" si="0"/>
        <v>10276</v>
      </c>
      <c r="H58" s="361">
        <f t="shared" si="1"/>
        <v>0</v>
      </c>
      <c r="I58" s="49"/>
      <c r="K58" s="309"/>
    </row>
    <row r="59" spans="2:11" ht="70" x14ac:dyDescent="0.3">
      <c r="B59" s="50"/>
      <c r="C59" s="252" t="s">
        <v>835</v>
      </c>
      <c r="D59" s="245" t="s">
        <v>828</v>
      </c>
      <c r="E59" s="884">
        <f>6715000/604.8</f>
        <v>11102.843915343916</v>
      </c>
      <c r="F59" s="244">
        <v>42719</v>
      </c>
      <c r="G59" s="888">
        <f t="shared" si="0"/>
        <v>11102.843915343916</v>
      </c>
      <c r="H59" s="361">
        <f t="shared" si="1"/>
        <v>0</v>
      </c>
      <c r="I59" s="49"/>
      <c r="K59" s="309"/>
    </row>
    <row r="60" spans="2:11" ht="56" x14ac:dyDescent="0.3">
      <c r="B60" s="50"/>
      <c r="C60" s="252" t="s">
        <v>836</v>
      </c>
      <c r="D60" s="245" t="s">
        <v>828</v>
      </c>
      <c r="E60" s="884">
        <f>6715000/604.8</f>
        <v>11102.843915343916</v>
      </c>
      <c r="F60" s="244">
        <v>42719</v>
      </c>
      <c r="G60" s="888">
        <f t="shared" si="0"/>
        <v>11102.843915343916</v>
      </c>
      <c r="H60" s="361">
        <f t="shared" si="1"/>
        <v>0</v>
      </c>
      <c r="I60" s="49"/>
      <c r="K60" s="309"/>
    </row>
    <row r="61" spans="2:11" ht="70" x14ac:dyDescent="0.3">
      <c r="B61" s="50"/>
      <c r="C61" s="252" t="s">
        <v>837</v>
      </c>
      <c r="D61" s="245" t="s">
        <v>828</v>
      </c>
      <c r="E61" s="884">
        <f>5965000/604.8</f>
        <v>9862.7645502645519</v>
      </c>
      <c r="F61" s="244">
        <v>42719</v>
      </c>
      <c r="G61" s="888">
        <f t="shared" si="0"/>
        <v>9862.7645502645519</v>
      </c>
      <c r="H61" s="361">
        <f t="shared" si="1"/>
        <v>0</v>
      </c>
      <c r="I61" s="49"/>
      <c r="K61" s="309"/>
    </row>
    <row r="62" spans="2:11" ht="84" x14ac:dyDescent="0.3">
      <c r="B62" s="50"/>
      <c r="C62" s="252" t="s">
        <v>762</v>
      </c>
      <c r="D62" s="261" t="s">
        <v>742</v>
      </c>
      <c r="E62" s="887">
        <f>4999630/604.8</f>
        <v>8266.5839947089953</v>
      </c>
      <c r="F62" s="261" t="s">
        <v>694</v>
      </c>
      <c r="G62" s="887">
        <f t="shared" si="0"/>
        <v>8266.5839947089953</v>
      </c>
      <c r="H62" s="361">
        <f t="shared" si="1"/>
        <v>0</v>
      </c>
      <c r="I62" s="49"/>
      <c r="K62" s="732" t="s">
        <v>1039</v>
      </c>
    </row>
    <row r="63" spans="2:11" ht="56" x14ac:dyDescent="0.3">
      <c r="B63" s="50"/>
      <c r="C63" s="358" t="s">
        <v>334</v>
      </c>
      <c r="D63" s="359"/>
      <c r="E63" s="360">
        <f>SUM(E11:E62)</f>
        <v>532041.52910052938</v>
      </c>
      <c r="F63" s="359"/>
      <c r="G63" s="360">
        <f>SUM(G11:G62)</f>
        <v>532041.52910052938</v>
      </c>
      <c r="H63" s="361">
        <f t="shared" si="1"/>
        <v>0</v>
      </c>
      <c r="I63" s="49"/>
      <c r="K63" s="732" t="s">
        <v>1040</v>
      </c>
    </row>
    <row r="64" spans="2:11" x14ac:dyDescent="0.3">
      <c r="B64" s="733"/>
    </row>
    <row r="65" spans="2:2" x14ac:dyDescent="0.3">
      <c r="B65" s="733"/>
    </row>
    <row r="66" spans="2:2" x14ac:dyDescent="0.3">
      <c r="B66" s="733"/>
    </row>
    <row r="67" spans="2:2" x14ac:dyDescent="0.3">
      <c r="B67" s="733"/>
    </row>
    <row r="68" spans="2:2" x14ac:dyDescent="0.3">
      <c r="B68" s="733"/>
    </row>
    <row r="69" spans="2:2" x14ac:dyDescent="0.3">
      <c r="B69" s="733"/>
    </row>
    <row r="70" spans="2:2" x14ac:dyDescent="0.3">
      <c r="B70" s="733"/>
    </row>
    <row r="71" spans="2:2" x14ac:dyDescent="0.3">
      <c r="B71" s="733"/>
    </row>
    <row r="72" spans="2:2" x14ac:dyDescent="0.3">
      <c r="B72" s="733"/>
    </row>
    <row r="73" spans="2:2" x14ac:dyDescent="0.3">
      <c r="B73" s="733"/>
    </row>
    <row r="74" spans="2:2" x14ac:dyDescent="0.3">
      <c r="B74" s="733"/>
    </row>
    <row r="75" spans="2:2" x14ac:dyDescent="0.3">
      <c r="B75" s="733"/>
    </row>
    <row r="76" spans="2:2" x14ac:dyDescent="0.3">
      <c r="B76" s="733"/>
    </row>
    <row r="77" spans="2:2" x14ac:dyDescent="0.3">
      <c r="B77" s="733"/>
    </row>
    <row r="78" spans="2:2" x14ac:dyDescent="0.3">
      <c r="B78" s="733"/>
    </row>
  </sheetData>
  <customSheetViews>
    <customSheetView guid="{8AC909A0-F6DB-4631-9371-01307E5CB295}" scale="102" state="hidden">
      <selection activeCell="K12" sqref="K12"/>
      <pageMargins left="0.2" right="0.21" top="0.17" bottom="0.17" header="0.17" footer="0.17"/>
      <pageSetup orientation="landscape" r:id="rId1"/>
    </customSheetView>
    <customSheetView guid="{8EA75DF6-7389-4282-9E01-4F5BB431426B}" scale="102" topLeftCell="A10">
      <selection activeCell="K12" sqref="K12"/>
      <pageMargins left="0.2" right="0.21" top="0.17" bottom="0.17" header="0.17" footer="0.17"/>
      <pageSetup orientation="landscape" r:id="rId2"/>
    </customSheetView>
    <customSheetView guid="{7177F535-5D8E-47AF-99C8-7E8866F9B1C2}" scale="60" hiddenColumns="1" topLeftCell="A21">
      <selection activeCell="E29" sqref="E29"/>
      <pageMargins left="0.2" right="0.21" top="0.17" bottom="0.17" header="0.17" footer="0.17"/>
      <pageSetup orientation="landscape" r:id="rId3"/>
    </customSheetView>
    <customSheetView guid="{E058BA81-772F-4FF7-8160-F6986B293078}" scale="60" hiddenColumns="1" topLeftCell="A93">
      <selection activeCell="D96" sqref="D96"/>
      <pageMargins left="0.2" right="0.21" top="0.17" bottom="0.17" header="0.17" footer="0.17"/>
      <pageSetup orientation="landscape" r:id="rId4"/>
    </customSheetView>
    <customSheetView guid="{05ECDF38-F78F-4CAF-8500-6895D78ACEB2}" scale="92" topLeftCell="C63">
      <selection activeCell="G68" sqref="G68"/>
      <pageMargins left="0.2" right="0.21" top="0.17" bottom="0.17" header="0.17" footer="0.17"/>
      <pageSetup orientation="landscape" r:id="rId5"/>
    </customSheetView>
    <customSheetView guid="{1BCE93D0-BE6B-4DA7-AFC6-24720BCF46BB}" scale="99" topLeftCell="A7">
      <selection activeCell="A27" sqref="A27"/>
      <pageMargins left="0.2" right="0.21" top="0.17" bottom="0.17" header="0.17" footer="0.17"/>
      <pageSetup orientation="landscape" r:id="rId6"/>
    </customSheetView>
    <customSheetView guid="{DB0F56AB-80BC-4A99-ABE2-38F1B9C6820C}" scale="99" topLeftCell="A26">
      <selection activeCell="G27" sqref="G27"/>
      <pageMargins left="0.2" right="0.21" top="0.17" bottom="0.17" header="0.17" footer="0.17"/>
      <pageSetup orientation="landscape" r:id="rId7"/>
    </customSheetView>
    <customSheetView guid="{2C561A51-5847-44C5-89E1-996953C3CDAC}" scale="60" hiddenColumns="1" topLeftCell="A53">
      <selection activeCell="P11" sqref="P11"/>
      <pageMargins left="0.2" right="0.21" top="0.17" bottom="0.17" header="0.17" footer="0.17"/>
      <pageSetup orientation="landscape" r:id="rId8"/>
    </customSheetView>
    <customSheetView guid="{6915328C-4577-4529-87E4-CC89F584DA72}" scale="102">
      <selection activeCell="K71" sqref="K71"/>
      <pageMargins left="0.2" right="0.21" top="0.17" bottom="0.17" header="0.17" footer="0.17"/>
      <pageSetup orientation="landscape" r:id="rId9"/>
    </customSheetView>
  </customSheetViews>
  <mergeCells count="6">
    <mergeCell ref="C3:H3"/>
    <mergeCell ref="B4:H4"/>
    <mergeCell ref="C5:H5"/>
    <mergeCell ref="C8:D8"/>
    <mergeCell ref="C9:H9"/>
    <mergeCell ref="C6:F6"/>
  </mergeCells>
  <pageMargins left="0.2" right="0.21" top="0.17" bottom="0.17" header="0.17" footer="0.17"/>
  <pageSetup orientation="landscape" r:id="rId1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72"/>
  <sheetViews>
    <sheetView topLeftCell="C64" zoomScale="80" zoomScaleNormal="80" workbookViewId="0">
      <selection activeCell="C68" sqref="C68:H82"/>
    </sheetView>
  </sheetViews>
  <sheetFormatPr defaultColWidth="11.453125" defaultRowHeight="14.5" x14ac:dyDescent="0.35"/>
  <cols>
    <col min="1" max="1" width="1.453125" customWidth="1"/>
    <col min="2" max="2" width="1.6328125" customWidth="1"/>
    <col min="3" max="3" width="23.90625" customWidth="1"/>
    <col min="4" max="4" width="46.90625" customWidth="1"/>
    <col min="5" max="5" width="17.6328125" customWidth="1"/>
    <col min="6" max="6" width="19.54296875" customWidth="1"/>
    <col min="7" max="7" width="27.08984375" customWidth="1"/>
    <col min="8" max="8" width="15.54296875" customWidth="1"/>
    <col min="9" max="9" width="1.6328125" customWidth="1"/>
  </cols>
  <sheetData>
    <row r="1" spans="1:14" ht="15" thickBot="1" x14ac:dyDescent="0.4">
      <c r="A1" s="413"/>
      <c r="B1" s="413"/>
      <c r="C1" s="413"/>
      <c r="D1" s="413"/>
      <c r="E1" s="413"/>
      <c r="F1" s="413"/>
      <c r="G1" s="413"/>
      <c r="H1" s="413"/>
      <c r="I1" s="413"/>
      <c r="J1" s="413"/>
      <c r="K1" s="413"/>
      <c r="L1" s="413"/>
      <c r="M1" s="413"/>
      <c r="N1" s="413"/>
    </row>
    <row r="2" spans="1:14" ht="15" thickBot="1" x14ac:dyDescent="0.4">
      <c r="A2" s="413"/>
      <c r="B2" s="431"/>
      <c r="C2" s="432"/>
      <c r="D2" s="432"/>
      <c r="E2" s="432"/>
      <c r="F2" s="432"/>
      <c r="G2" s="432"/>
      <c r="H2" s="432"/>
      <c r="I2" s="433"/>
      <c r="J2" s="413"/>
      <c r="K2" s="413"/>
      <c r="L2" s="413"/>
      <c r="M2" s="413"/>
      <c r="N2" s="413"/>
    </row>
    <row r="3" spans="1:14" ht="20.5" thickBot="1" x14ac:dyDescent="0.45">
      <c r="A3" s="413"/>
      <c r="B3" s="434"/>
      <c r="C3" s="911" t="s">
        <v>220</v>
      </c>
      <c r="D3" s="912"/>
      <c r="E3" s="912"/>
      <c r="F3" s="912"/>
      <c r="G3" s="912"/>
      <c r="H3" s="913"/>
      <c r="I3" s="422"/>
      <c r="J3" s="413"/>
      <c r="K3" s="413"/>
      <c r="L3" s="413"/>
      <c r="M3" s="413"/>
      <c r="N3" s="413"/>
    </row>
    <row r="4" spans="1:14" x14ac:dyDescent="0.35">
      <c r="A4" s="413"/>
      <c r="B4" s="932"/>
      <c r="C4" s="933"/>
      <c r="D4" s="933"/>
      <c r="E4" s="933"/>
      <c r="F4" s="933"/>
      <c r="G4" s="933"/>
      <c r="H4" s="933"/>
      <c r="I4" s="422"/>
      <c r="J4" s="413"/>
      <c r="K4" s="413"/>
      <c r="L4" s="413"/>
      <c r="M4" s="413"/>
      <c r="N4" s="413"/>
    </row>
    <row r="5" spans="1:14" ht="16" thickBot="1" x14ac:dyDescent="0.4">
      <c r="A5" s="413"/>
      <c r="B5" s="423"/>
      <c r="C5" s="967" t="s">
        <v>302</v>
      </c>
      <c r="D5" s="967"/>
      <c r="E5" s="967"/>
      <c r="F5" s="967"/>
      <c r="G5" s="967"/>
      <c r="H5" s="967"/>
      <c r="I5" s="422"/>
      <c r="J5" s="413"/>
      <c r="K5" s="413"/>
      <c r="L5" s="413"/>
      <c r="M5" s="413"/>
      <c r="N5" s="413"/>
    </row>
    <row r="6" spans="1:14" ht="15" thickBot="1" x14ac:dyDescent="0.4">
      <c r="A6" s="413"/>
      <c r="B6" s="423"/>
      <c r="C6" s="968" t="s">
        <v>317</v>
      </c>
      <c r="D6" s="968"/>
      <c r="E6" s="968"/>
      <c r="F6" s="969"/>
      <c r="G6" s="439" t="s">
        <v>737</v>
      </c>
      <c r="H6" s="424"/>
      <c r="I6" s="422"/>
      <c r="J6" s="413"/>
      <c r="K6" s="413"/>
      <c r="L6" s="413"/>
      <c r="M6" s="413"/>
      <c r="N6" s="413"/>
    </row>
    <row r="7" spans="1:14" x14ac:dyDescent="0.35">
      <c r="A7" s="413"/>
      <c r="B7" s="423"/>
      <c r="C7" s="424"/>
      <c r="D7" s="425"/>
      <c r="E7" s="424"/>
      <c r="F7" s="424"/>
      <c r="G7" s="424"/>
      <c r="H7" s="424"/>
      <c r="I7" s="422"/>
      <c r="J7" s="413"/>
      <c r="K7" s="413"/>
      <c r="L7" s="413"/>
      <c r="M7" s="413"/>
      <c r="N7" s="413"/>
    </row>
    <row r="8" spans="1:14" x14ac:dyDescent="0.35">
      <c r="A8" s="413"/>
      <c r="B8" s="423"/>
      <c r="C8" s="935" t="s">
        <v>233</v>
      </c>
      <c r="D8" s="935"/>
      <c r="E8" s="426"/>
      <c r="F8" s="426"/>
      <c r="G8" s="426"/>
      <c r="H8" s="426"/>
      <c r="I8" s="422"/>
      <c r="J8" s="413"/>
      <c r="K8" s="413"/>
      <c r="L8" s="413"/>
      <c r="M8" s="413"/>
      <c r="N8" s="413"/>
    </row>
    <row r="9" spans="1:14" x14ac:dyDescent="0.35">
      <c r="A9" s="413"/>
      <c r="B9" s="423"/>
      <c r="C9" s="935" t="s">
        <v>234</v>
      </c>
      <c r="D9" s="935"/>
      <c r="E9" s="935"/>
      <c r="F9" s="935"/>
      <c r="G9" s="935"/>
      <c r="H9" s="935"/>
      <c r="I9" s="422"/>
      <c r="J9" s="413"/>
      <c r="K9" s="413"/>
      <c r="L9" s="413"/>
      <c r="M9" s="413"/>
      <c r="N9" s="413"/>
    </row>
    <row r="10" spans="1:14" ht="42" x14ac:dyDescent="0.35">
      <c r="A10" s="413"/>
      <c r="B10" s="423"/>
      <c r="C10" s="436" t="s">
        <v>236</v>
      </c>
      <c r="D10" s="436" t="s">
        <v>235</v>
      </c>
      <c r="E10" s="436" t="s">
        <v>291</v>
      </c>
      <c r="F10" s="436" t="s">
        <v>896</v>
      </c>
      <c r="G10" s="440" t="s">
        <v>897</v>
      </c>
      <c r="H10" s="436" t="s">
        <v>898</v>
      </c>
      <c r="I10" s="441"/>
      <c r="J10" s="413"/>
      <c r="K10" s="413"/>
      <c r="L10" s="413"/>
      <c r="M10" s="413"/>
      <c r="N10" s="413"/>
    </row>
    <row r="11" spans="1:14" ht="279.89999999999998" customHeight="1" x14ac:dyDescent="0.35">
      <c r="A11" s="442"/>
      <c r="B11" s="443"/>
      <c r="C11" s="469" t="s">
        <v>739</v>
      </c>
      <c r="D11" s="467" t="s">
        <v>782</v>
      </c>
      <c r="E11" s="470">
        <v>24466.931216931218</v>
      </c>
      <c r="F11" s="468">
        <v>42522</v>
      </c>
      <c r="G11" s="471">
        <v>24466.931216931218</v>
      </c>
      <c r="H11" s="472">
        <v>0</v>
      </c>
      <c r="I11" s="441"/>
      <c r="J11" s="444"/>
      <c r="K11" s="445"/>
      <c r="L11" s="444"/>
      <c r="M11" s="445"/>
      <c r="N11" s="445"/>
    </row>
    <row r="12" spans="1:14" ht="84" x14ac:dyDescent="0.35">
      <c r="A12" s="442"/>
      <c r="B12" s="443"/>
      <c r="C12" s="475" t="s">
        <v>838</v>
      </c>
      <c r="D12" s="473" t="s">
        <v>841</v>
      </c>
      <c r="E12" s="476">
        <v>4120.3703703703704</v>
      </c>
      <c r="F12" s="474">
        <v>42524</v>
      </c>
      <c r="G12" s="477">
        <v>4120.3703703703704</v>
      </c>
      <c r="H12" s="478">
        <v>0</v>
      </c>
      <c r="I12" s="441"/>
      <c r="J12" s="444"/>
      <c r="K12" s="444"/>
      <c r="L12" s="444"/>
      <c r="M12" s="444"/>
      <c r="N12" s="444"/>
    </row>
    <row r="13" spans="1:14" ht="84" x14ac:dyDescent="0.35">
      <c r="A13" s="442"/>
      <c r="B13" s="443"/>
      <c r="C13" s="481" t="s">
        <v>839</v>
      </c>
      <c r="D13" s="479" t="s">
        <v>843</v>
      </c>
      <c r="E13" s="482">
        <v>4027.7777777777783</v>
      </c>
      <c r="F13" s="480">
        <v>42528</v>
      </c>
      <c r="G13" s="483">
        <v>4027.7777777777783</v>
      </c>
      <c r="H13" s="484">
        <v>0</v>
      </c>
      <c r="I13" s="441"/>
      <c r="J13" s="444"/>
      <c r="K13" s="444"/>
      <c r="L13" s="444"/>
      <c r="M13" s="444"/>
      <c r="N13" s="444"/>
    </row>
    <row r="14" spans="1:14" ht="84" x14ac:dyDescent="0.35">
      <c r="A14" s="442"/>
      <c r="B14" s="443"/>
      <c r="C14" s="487" t="s">
        <v>840</v>
      </c>
      <c r="D14" s="485" t="s">
        <v>842</v>
      </c>
      <c r="E14" s="488">
        <v>4011.2433862433863</v>
      </c>
      <c r="F14" s="486">
        <v>42524</v>
      </c>
      <c r="G14" s="489">
        <v>4011.2433862433863</v>
      </c>
      <c r="H14" s="490">
        <v>0</v>
      </c>
      <c r="I14" s="441"/>
      <c r="J14" s="444"/>
      <c r="K14" s="444"/>
      <c r="L14" s="444"/>
      <c r="M14" s="444"/>
      <c r="N14" s="444"/>
    </row>
    <row r="15" spans="1:14" ht="84" x14ac:dyDescent="0.35">
      <c r="A15" s="442"/>
      <c r="B15" s="443"/>
      <c r="C15" s="495" t="s">
        <v>783</v>
      </c>
      <c r="D15" s="491" t="s">
        <v>784</v>
      </c>
      <c r="E15" s="493">
        <v>8664.0211640211655</v>
      </c>
      <c r="F15" s="492">
        <v>42483</v>
      </c>
      <c r="G15" s="494">
        <v>8664.0211640211655</v>
      </c>
      <c r="H15" s="496">
        <v>0</v>
      </c>
      <c r="I15" s="441"/>
      <c r="J15" s="444"/>
      <c r="K15" s="444"/>
      <c r="L15" s="444"/>
      <c r="M15" s="444"/>
      <c r="N15" s="444"/>
    </row>
    <row r="16" spans="1:14" ht="84" x14ac:dyDescent="0.35">
      <c r="A16" s="442"/>
      <c r="B16" s="443"/>
      <c r="C16" s="499" t="s">
        <v>785</v>
      </c>
      <c r="D16" s="497" t="s">
        <v>784</v>
      </c>
      <c r="E16" s="500">
        <v>8664.0211640211655</v>
      </c>
      <c r="F16" s="498">
        <v>42513</v>
      </c>
      <c r="G16" s="501">
        <v>8664.0211640211655</v>
      </c>
      <c r="H16" s="502">
        <v>0</v>
      </c>
      <c r="I16" s="441"/>
      <c r="J16" s="444"/>
      <c r="K16" s="444"/>
      <c r="L16" s="444"/>
      <c r="M16" s="444"/>
      <c r="N16" s="444"/>
    </row>
    <row r="17" spans="1:13" ht="84" x14ac:dyDescent="0.35">
      <c r="A17" s="442"/>
      <c r="B17" s="443"/>
      <c r="C17" s="505" t="s">
        <v>786</v>
      </c>
      <c r="D17" s="503" t="s">
        <v>784</v>
      </c>
      <c r="E17" s="506">
        <v>8664.0211640211655</v>
      </c>
      <c r="F17" s="504">
        <v>42544</v>
      </c>
      <c r="G17" s="507">
        <v>8664.0211640211655</v>
      </c>
      <c r="H17" s="508">
        <v>0</v>
      </c>
      <c r="I17" s="441"/>
      <c r="J17" s="444"/>
      <c r="K17" s="444"/>
      <c r="L17" s="444"/>
      <c r="M17" s="444"/>
    </row>
    <row r="18" spans="1:13" ht="84" x14ac:dyDescent="0.35">
      <c r="A18" s="442"/>
      <c r="B18" s="443"/>
      <c r="C18" s="511" t="s">
        <v>787</v>
      </c>
      <c r="D18" s="509" t="s">
        <v>784</v>
      </c>
      <c r="E18" s="512">
        <v>8664.0211640211655</v>
      </c>
      <c r="F18" s="510">
        <v>42574</v>
      </c>
      <c r="G18" s="513">
        <v>8664.0211640211655</v>
      </c>
      <c r="H18" s="514">
        <v>0</v>
      </c>
      <c r="I18" s="441"/>
      <c r="J18" s="444"/>
      <c r="K18" s="444"/>
      <c r="L18" s="444"/>
      <c r="M18" s="444"/>
    </row>
    <row r="19" spans="1:13" ht="84" x14ac:dyDescent="0.35">
      <c r="A19" s="442"/>
      <c r="B19" s="443"/>
      <c r="C19" s="517" t="s">
        <v>788</v>
      </c>
      <c r="D19" s="515" t="s">
        <v>784</v>
      </c>
      <c r="E19" s="518">
        <v>8664.0211640211655</v>
      </c>
      <c r="F19" s="516">
        <v>42605</v>
      </c>
      <c r="G19" s="519">
        <v>8664.0211640211655</v>
      </c>
      <c r="H19" s="520">
        <v>0</v>
      </c>
      <c r="I19" s="441"/>
      <c r="J19" s="444"/>
      <c r="K19" s="444"/>
      <c r="L19" s="444"/>
      <c r="M19" s="444"/>
    </row>
    <row r="20" spans="1:13" ht="98" x14ac:dyDescent="0.35">
      <c r="A20" s="442"/>
      <c r="B20" s="443"/>
      <c r="C20" s="523" t="s">
        <v>789</v>
      </c>
      <c r="D20" s="521" t="s">
        <v>784</v>
      </c>
      <c r="E20" s="524" t="s">
        <v>882</v>
      </c>
      <c r="F20" s="522">
        <v>42605</v>
      </c>
      <c r="G20" s="525" t="s">
        <v>882</v>
      </c>
      <c r="H20" s="526">
        <v>0</v>
      </c>
      <c r="I20" s="441"/>
      <c r="J20" s="444"/>
      <c r="K20" s="444"/>
      <c r="L20" s="444"/>
      <c r="M20" s="444"/>
    </row>
    <row r="21" spans="1:13" ht="84" x14ac:dyDescent="0.35">
      <c r="A21" s="442"/>
      <c r="B21" s="443"/>
      <c r="C21" s="528" t="s">
        <v>790</v>
      </c>
      <c r="D21" s="531" t="s">
        <v>791</v>
      </c>
      <c r="E21" s="529">
        <v>9734.4080687830701</v>
      </c>
      <c r="F21" s="527">
        <v>42607</v>
      </c>
      <c r="G21" s="530">
        <v>9734.4080687830701</v>
      </c>
      <c r="H21" s="532">
        <v>0</v>
      </c>
      <c r="I21" s="441"/>
      <c r="J21" s="444"/>
      <c r="K21" s="444"/>
      <c r="L21" s="444"/>
      <c r="M21" s="444"/>
    </row>
    <row r="22" spans="1:13" ht="98" x14ac:dyDescent="0.35">
      <c r="A22" s="442"/>
      <c r="B22" s="443"/>
      <c r="C22" s="534" t="s">
        <v>792</v>
      </c>
      <c r="D22" s="537" t="s">
        <v>791</v>
      </c>
      <c r="E22" s="535">
        <v>11907.853835978836</v>
      </c>
      <c r="F22" s="533">
        <v>42607</v>
      </c>
      <c r="G22" s="536">
        <v>11907.853835978836</v>
      </c>
      <c r="H22" s="538">
        <v>0</v>
      </c>
      <c r="I22" s="441"/>
      <c r="J22" s="444"/>
      <c r="K22" s="444"/>
      <c r="L22" s="444"/>
      <c r="M22" s="444"/>
    </row>
    <row r="23" spans="1:13" ht="84" x14ac:dyDescent="0.35">
      <c r="A23" s="442"/>
      <c r="B23" s="443"/>
      <c r="C23" s="540" t="s">
        <v>793</v>
      </c>
      <c r="D23" s="543" t="s">
        <v>791</v>
      </c>
      <c r="E23" s="541">
        <v>11907.853835978836</v>
      </c>
      <c r="F23" s="539">
        <v>42607</v>
      </c>
      <c r="G23" s="542">
        <v>11907.853835978836</v>
      </c>
      <c r="H23" s="544">
        <v>0</v>
      </c>
      <c r="I23" s="441"/>
      <c r="J23" s="444"/>
      <c r="K23" s="444"/>
      <c r="L23" s="444"/>
      <c r="M23" s="446"/>
    </row>
    <row r="24" spans="1:13" ht="70" x14ac:dyDescent="0.35">
      <c r="A24" s="442"/>
      <c r="B24" s="443"/>
      <c r="C24" s="546" t="s">
        <v>794</v>
      </c>
      <c r="D24" s="549" t="s">
        <v>791</v>
      </c>
      <c r="E24" s="547">
        <v>11873.925264550266</v>
      </c>
      <c r="F24" s="545">
        <v>42607</v>
      </c>
      <c r="G24" s="548">
        <v>11873.925264550266</v>
      </c>
      <c r="H24" s="550">
        <v>0</v>
      </c>
      <c r="I24" s="441"/>
      <c r="J24" s="444"/>
      <c r="K24" s="444"/>
      <c r="L24" s="444"/>
      <c r="M24" s="446"/>
    </row>
    <row r="25" spans="1:13" ht="84" x14ac:dyDescent="0.35">
      <c r="A25" s="442"/>
      <c r="B25" s="443"/>
      <c r="C25" s="552" t="s">
        <v>795</v>
      </c>
      <c r="D25" s="555" t="s">
        <v>791</v>
      </c>
      <c r="E25" s="553">
        <v>11907.853835978836</v>
      </c>
      <c r="F25" s="551">
        <v>42607</v>
      </c>
      <c r="G25" s="554">
        <v>11907.853835978836</v>
      </c>
      <c r="H25" s="556">
        <v>0</v>
      </c>
      <c r="I25" s="441"/>
      <c r="J25" s="444"/>
      <c r="K25" s="444"/>
      <c r="L25" s="444"/>
      <c r="M25" s="446"/>
    </row>
    <row r="26" spans="1:13" ht="98" x14ac:dyDescent="0.35">
      <c r="A26" s="442"/>
      <c r="B26" s="443"/>
      <c r="C26" s="558" t="s">
        <v>796</v>
      </c>
      <c r="D26" s="560" t="s">
        <v>791</v>
      </c>
      <c r="E26" s="561">
        <v>12023.697089947091</v>
      </c>
      <c r="F26" s="557">
        <v>42607</v>
      </c>
      <c r="G26" s="559">
        <v>12023.697089947091</v>
      </c>
      <c r="H26" s="562">
        <v>0</v>
      </c>
      <c r="I26" s="441"/>
      <c r="J26" s="444"/>
      <c r="K26" s="444"/>
      <c r="L26" s="444"/>
      <c r="M26" s="446"/>
    </row>
    <row r="27" spans="1:13" ht="84" x14ac:dyDescent="0.35">
      <c r="A27" s="442"/>
      <c r="B27" s="443"/>
      <c r="C27" s="564" t="s">
        <v>797</v>
      </c>
      <c r="D27" s="566" t="s">
        <v>798</v>
      </c>
      <c r="E27" s="567">
        <v>8796.2962962962974</v>
      </c>
      <c r="F27" s="563">
        <v>42607</v>
      </c>
      <c r="G27" s="565">
        <v>8796.2962962962974</v>
      </c>
      <c r="H27" s="568">
        <v>0</v>
      </c>
      <c r="I27" s="441"/>
      <c r="J27" s="444"/>
      <c r="K27" s="444"/>
      <c r="L27" s="444"/>
      <c r="M27" s="446"/>
    </row>
    <row r="28" spans="1:13" ht="84" x14ac:dyDescent="0.35">
      <c r="A28" s="442"/>
      <c r="B28" s="443"/>
      <c r="C28" s="570" t="s">
        <v>799</v>
      </c>
      <c r="D28" s="572" t="s">
        <v>798</v>
      </c>
      <c r="E28" s="573">
        <v>8482.1428571428569</v>
      </c>
      <c r="F28" s="569">
        <v>42607</v>
      </c>
      <c r="G28" s="571">
        <v>8482.1428571428569</v>
      </c>
      <c r="H28" s="574">
        <v>0</v>
      </c>
      <c r="I28" s="441"/>
      <c r="J28" s="444"/>
      <c r="K28" s="444"/>
      <c r="L28" s="444"/>
      <c r="M28" s="446"/>
    </row>
    <row r="29" spans="1:13" ht="70" x14ac:dyDescent="0.35">
      <c r="A29" s="442"/>
      <c r="B29" s="443"/>
      <c r="C29" s="576" t="s">
        <v>800</v>
      </c>
      <c r="D29" s="578" t="s">
        <v>798</v>
      </c>
      <c r="E29" s="579">
        <v>14169.973544973545</v>
      </c>
      <c r="F29" s="575">
        <v>42605</v>
      </c>
      <c r="G29" s="577">
        <v>14169.973544973545</v>
      </c>
      <c r="H29" s="580">
        <v>0</v>
      </c>
      <c r="I29" s="441"/>
      <c r="J29" s="444"/>
      <c r="K29" s="444"/>
      <c r="L29" s="444"/>
      <c r="M29" s="446"/>
    </row>
    <row r="30" spans="1:13" ht="84" x14ac:dyDescent="0.35">
      <c r="A30" s="442"/>
      <c r="B30" s="443"/>
      <c r="C30" s="582" t="s">
        <v>801</v>
      </c>
      <c r="D30" s="584" t="s">
        <v>798</v>
      </c>
      <c r="E30" s="585">
        <v>8895.5026455026455</v>
      </c>
      <c r="F30" s="581">
        <v>42605</v>
      </c>
      <c r="G30" s="583">
        <v>8895.5026455026455</v>
      </c>
      <c r="H30" s="586">
        <v>0</v>
      </c>
      <c r="I30" s="441"/>
      <c r="J30" s="444"/>
      <c r="K30" s="444"/>
      <c r="L30" s="444"/>
      <c r="M30" s="446"/>
    </row>
    <row r="31" spans="1:13" ht="70" x14ac:dyDescent="0.35">
      <c r="A31" s="442"/>
      <c r="B31" s="443"/>
      <c r="C31" s="588" t="s">
        <v>802</v>
      </c>
      <c r="D31" s="590" t="s">
        <v>798</v>
      </c>
      <c r="E31" s="591">
        <v>11954.36507936508</v>
      </c>
      <c r="F31" s="587">
        <v>42605</v>
      </c>
      <c r="G31" s="589">
        <v>11954.36507936508</v>
      </c>
      <c r="H31" s="592">
        <v>0</v>
      </c>
      <c r="I31" s="441"/>
      <c r="J31" s="444"/>
      <c r="K31" s="444"/>
      <c r="L31" s="444"/>
      <c r="M31" s="446"/>
    </row>
    <row r="32" spans="1:13" ht="84" x14ac:dyDescent="0.35">
      <c r="A32" s="442"/>
      <c r="B32" s="443"/>
      <c r="C32" s="594" t="s">
        <v>803</v>
      </c>
      <c r="D32" s="597" t="s">
        <v>804</v>
      </c>
      <c r="E32" s="596">
        <v>9598.2142857142862</v>
      </c>
      <c r="F32" s="593">
        <v>42605</v>
      </c>
      <c r="G32" s="595">
        <v>9598.2142857142862</v>
      </c>
      <c r="H32" s="598">
        <v>0</v>
      </c>
      <c r="I32" s="441"/>
      <c r="J32" s="444"/>
      <c r="K32" s="444"/>
      <c r="L32" s="444"/>
      <c r="M32" s="446"/>
    </row>
    <row r="33" spans="1:13" ht="84" x14ac:dyDescent="0.35">
      <c r="A33" s="442"/>
      <c r="B33" s="443"/>
      <c r="C33" s="600" t="s">
        <v>805</v>
      </c>
      <c r="D33" s="602" t="s">
        <v>798</v>
      </c>
      <c r="E33" s="603">
        <v>14120.370370370372</v>
      </c>
      <c r="F33" s="599">
        <v>42605</v>
      </c>
      <c r="G33" s="601">
        <v>14120.370370370372</v>
      </c>
      <c r="H33" s="604">
        <v>0</v>
      </c>
      <c r="I33" s="441"/>
      <c r="J33" s="444"/>
      <c r="K33" s="444"/>
      <c r="L33" s="444"/>
      <c r="M33" s="446"/>
    </row>
    <row r="34" spans="1:13" ht="84" x14ac:dyDescent="0.35">
      <c r="A34" s="442"/>
      <c r="B34" s="443"/>
      <c r="C34" s="606" t="s">
        <v>806</v>
      </c>
      <c r="D34" s="609" t="s">
        <v>807</v>
      </c>
      <c r="E34" s="608">
        <v>11574.074074074075</v>
      </c>
      <c r="F34" s="605">
        <v>42605</v>
      </c>
      <c r="G34" s="607">
        <v>11574.074074074075</v>
      </c>
      <c r="H34" s="610">
        <v>0</v>
      </c>
      <c r="I34" s="441"/>
      <c r="J34" s="444"/>
      <c r="K34" s="444"/>
      <c r="L34" s="444"/>
      <c r="M34" s="446"/>
    </row>
    <row r="35" spans="1:13" ht="84" x14ac:dyDescent="0.35">
      <c r="A35" s="442"/>
      <c r="B35" s="443"/>
      <c r="C35" s="612" t="s">
        <v>808</v>
      </c>
      <c r="D35" s="615" t="s">
        <v>809</v>
      </c>
      <c r="E35" s="614">
        <v>11078.042328042329</v>
      </c>
      <c r="F35" s="611">
        <v>42605</v>
      </c>
      <c r="G35" s="613">
        <v>11078.042328042329</v>
      </c>
      <c r="H35" s="616">
        <v>0</v>
      </c>
      <c r="I35" s="441"/>
      <c r="J35" s="444"/>
      <c r="K35" s="444"/>
      <c r="L35" s="444"/>
      <c r="M35" s="446"/>
    </row>
    <row r="36" spans="1:13" ht="84" x14ac:dyDescent="0.35">
      <c r="A36" s="442"/>
      <c r="B36" s="443"/>
      <c r="C36" s="618" t="s">
        <v>810</v>
      </c>
      <c r="D36" s="621" t="s">
        <v>809</v>
      </c>
      <c r="E36" s="620">
        <v>11541.005291005293</v>
      </c>
      <c r="F36" s="617">
        <v>42605</v>
      </c>
      <c r="G36" s="619">
        <v>11541.005291005293</v>
      </c>
      <c r="H36" s="622">
        <v>0</v>
      </c>
      <c r="I36" s="441"/>
      <c r="J36" s="444"/>
      <c r="K36" s="444"/>
      <c r="L36" s="444"/>
      <c r="M36" s="446"/>
    </row>
    <row r="37" spans="1:13" ht="70" x14ac:dyDescent="0.35">
      <c r="A37" s="442"/>
      <c r="B37" s="443"/>
      <c r="C37" s="624" t="s">
        <v>811</v>
      </c>
      <c r="D37" s="627" t="s">
        <v>807</v>
      </c>
      <c r="E37" s="626">
        <v>10631.613756613757</v>
      </c>
      <c r="F37" s="623">
        <v>42605</v>
      </c>
      <c r="G37" s="625">
        <v>10631.613756613757</v>
      </c>
      <c r="H37" s="628">
        <v>0</v>
      </c>
      <c r="I37" s="441"/>
      <c r="J37" s="444"/>
      <c r="K37" s="444"/>
      <c r="L37" s="444"/>
      <c r="M37" s="446"/>
    </row>
    <row r="38" spans="1:13" ht="70" x14ac:dyDescent="0.35">
      <c r="A38" s="442"/>
      <c r="B38" s="443"/>
      <c r="C38" s="630" t="s">
        <v>812</v>
      </c>
      <c r="D38" s="633" t="s">
        <v>807</v>
      </c>
      <c r="E38" s="632">
        <v>10813.492063492064</v>
      </c>
      <c r="F38" s="629">
        <v>42605</v>
      </c>
      <c r="G38" s="631">
        <v>10813.492063492064</v>
      </c>
      <c r="H38" s="634">
        <v>0</v>
      </c>
      <c r="I38" s="441"/>
      <c r="J38" s="444"/>
      <c r="K38" s="444"/>
      <c r="L38" s="444"/>
      <c r="M38" s="446"/>
    </row>
    <row r="39" spans="1:13" ht="70" x14ac:dyDescent="0.35">
      <c r="A39" s="442"/>
      <c r="B39" s="443"/>
      <c r="C39" s="636" t="s">
        <v>813</v>
      </c>
      <c r="D39" s="639" t="s">
        <v>807</v>
      </c>
      <c r="E39" s="638">
        <v>10717.592592592593</v>
      </c>
      <c r="F39" s="635">
        <v>42605</v>
      </c>
      <c r="G39" s="637">
        <v>10717.592592592593</v>
      </c>
      <c r="H39" s="640">
        <v>0</v>
      </c>
      <c r="I39" s="441"/>
      <c r="J39" s="444"/>
      <c r="K39" s="444"/>
      <c r="L39" s="444"/>
      <c r="M39" s="446"/>
    </row>
    <row r="40" spans="1:13" ht="70" x14ac:dyDescent="0.35">
      <c r="A40" s="442"/>
      <c r="B40" s="443"/>
      <c r="C40" s="642" t="s">
        <v>814</v>
      </c>
      <c r="D40" s="645" t="s">
        <v>807</v>
      </c>
      <c r="E40" s="644">
        <v>10664.682539682541</v>
      </c>
      <c r="F40" s="641">
        <v>42605</v>
      </c>
      <c r="G40" s="643">
        <v>10664.682539682541</v>
      </c>
      <c r="H40" s="646">
        <v>0</v>
      </c>
      <c r="I40" s="441"/>
      <c r="J40" s="444"/>
      <c r="K40" s="444"/>
      <c r="L40" s="444"/>
      <c r="M40" s="446"/>
    </row>
    <row r="41" spans="1:13" ht="70" x14ac:dyDescent="0.35">
      <c r="A41" s="442"/>
      <c r="B41" s="443"/>
      <c r="C41" s="648" t="s">
        <v>815</v>
      </c>
      <c r="D41" s="651" t="s">
        <v>807</v>
      </c>
      <c r="E41" s="650">
        <v>11078.042328042329</v>
      </c>
      <c r="F41" s="647">
        <v>42605</v>
      </c>
      <c r="G41" s="649">
        <v>11078.042328042329</v>
      </c>
      <c r="H41" s="652">
        <v>0</v>
      </c>
      <c r="I41" s="441"/>
      <c r="J41" s="444"/>
      <c r="K41" s="444"/>
      <c r="L41" s="444"/>
      <c r="M41" s="444"/>
    </row>
    <row r="42" spans="1:13" ht="70" x14ac:dyDescent="0.35">
      <c r="A42" s="442"/>
      <c r="B42" s="443"/>
      <c r="C42" s="655" t="s">
        <v>763</v>
      </c>
      <c r="D42" s="653" t="s">
        <v>816</v>
      </c>
      <c r="E42" s="656">
        <v>23370.205026455027</v>
      </c>
      <c r="F42" s="654">
        <v>42583</v>
      </c>
      <c r="G42" s="657">
        <v>23370.205026455027</v>
      </c>
      <c r="H42" s="658">
        <v>0</v>
      </c>
      <c r="I42" s="441"/>
      <c r="J42" s="444"/>
      <c r="K42" s="444"/>
      <c r="L42" s="444"/>
      <c r="M42" s="444"/>
    </row>
    <row r="43" spans="1:13" ht="42" x14ac:dyDescent="0.35">
      <c r="A43" s="442"/>
      <c r="B43" s="443"/>
      <c r="C43" s="661" t="s">
        <v>741</v>
      </c>
      <c r="D43" s="659" t="s">
        <v>782</v>
      </c>
      <c r="E43" s="662">
        <v>12400.793650793652</v>
      </c>
      <c r="F43" s="660">
        <v>42644</v>
      </c>
      <c r="G43" s="663">
        <v>12400.793650793652</v>
      </c>
      <c r="H43" s="664">
        <v>0</v>
      </c>
      <c r="I43" s="441"/>
      <c r="J43" s="444"/>
      <c r="K43" s="444"/>
      <c r="L43" s="444"/>
      <c r="M43" s="444"/>
    </row>
    <row r="44" spans="1:13" ht="126" x14ac:dyDescent="0.35">
      <c r="A44" s="442"/>
      <c r="B44" s="443"/>
      <c r="C44" s="669" t="s">
        <v>817</v>
      </c>
      <c r="D44" s="665" t="s">
        <v>818</v>
      </c>
      <c r="E44" s="667">
        <v>10955.687830687832</v>
      </c>
      <c r="F44" s="666">
        <v>42719</v>
      </c>
      <c r="G44" s="668">
        <v>10955.687830687832</v>
      </c>
      <c r="H44" s="670">
        <v>0</v>
      </c>
      <c r="I44" s="441"/>
      <c r="J44" s="444"/>
      <c r="K44" s="444"/>
      <c r="L44" s="444"/>
      <c r="M44" s="444"/>
    </row>
    <row r="45" spans="1:13" ht="126" x14ac:dyDescent="0.35">
      <c r="A45" s="442"/>
      <c r="B45" s="443"/>
      <c r="C45" s="673" t="s">
        <v>819</v>
      </c>
      <c r="D45" s="671" t="s">
        <v>818</v>
      </c>
      <c r="E45" s="674">
        <v>10955.687830687832</v>
      </c>
      <c r="F45" s="672">
        <v>42719</v>
      </c>
      <c r="G45" s="675">
        <v>10955.687830687832</v>
      </c>
      <c r="H45" s="676">
        <v>0</v>
      </c>
      <c r="I45" s="441"/>
      <c r="J45" s="444"/>
      <c r="K45" s="444"/>
      <c r="L45" s="444"/>
      <c r="M45" s="444"/>
    </row>
    <row r="46" spans="1:13" ht="112" x14ac:dyDescent="0.35">
      <c r="A46" s="442"/>
      <c r="B46" s="443"/>
      <c r="C46" s="679" t="s">
        <v>820</v>
      </c>
      <c r="D46" s="677" t="s">
        <v>821</v>
      </c>
      <c r="E46" s="680">
        <v>10955.687830687832</v>
      </c>
      <c r="F46" s="678">
        <v>42719</v>
      </c>
      <c r="G46" s="681">
        <v>10955.687830687832</v>
      </c>
      <c r="H46" s="682">
        <v>0</v>
      </c>
      <c r="I46" s="441"/>
      <c r="J46" s="444"/>
      <c r="K46" s="444"/>
      <c r="L46" s="444"/>
      <c r="M46" s="444"/>
    </row>
    <row r="47" spans="1:13" ht="112" x14ac:dyDescent="0.35">
      <c r="A47" s="442"/>
      <c r="B47" s="443"/>
      <c r="C47" s="685" t="s">
        <v>822</v>
      </c>
      <c r="D47" s="683" t="s">
        <v>821</v>
      </c>
      <c r="E47" s="686">
        <v>3845.899470899471</v>
      </c>
      <c r="F47" s="684">
        <v>42719</v>
      </c>
      <c r="G47" s="687">
        <v>3845.899470899471</v>
      </c>
      <c r="H47" s="688">
        <v>0</v>
      </c>
      <c r="I47" s="441"/>
      <c r="J47" s="444"/>
      <c r="K47" s="444"/>
      <c r="L47" s="444"/>
      <c r="M47" s="444"/>
    </row>
    <row r="48" spans="1:13" ht="98" x14ac:dyDescent="0.35">
      <c r="A48" s="442"/>
      <c r="B48" s="443"/>
      <c r="C48" s="693" t="s">
        <v>823</v>
      </c>
      <c r="D48" s="689" t="s">
        <v>821</v>
      </c>
      <c r="E48" s="691">
        <v>3019.1798941798943</v>
      </c>
      <c r="F48" s="690">
        <v>42719</v>
      </c>
      <c r="G48" s="692">
        <v>3019.1798941798943</v>
      </c>
      <c r="H48" s="694">
        <v>0</v>
      </c>
      <c r="I48" s="441"/>
      <c r="J48" s="444"/>
      <c r="K48" s="444"/>
      <c r="L48" s="444"/>
      <c r="M48" s="444"/>
    </row>
    <row r="49" spans="1:10" ht="98" x14ac:dyDescent="0.35">
      <c r="A49" s="442"/>
      <c r="B49" s="443"/>
      <c r="C49" s="699" t="s">
        <v>824</v>
      </c>
      <c r="D49" s="695" t="s">
        <v>821</v>
      </c>
      <c r="E49" s="697">
        <v>9302.2486772486773</v>
      </c>
      <c r="F49" s="696">
        <v>42719</v>
      </c>
      <c r="G49" s="698">
        <v>9302.2486772486773</v>
      </c>
      <c r="H49" s="700">
        <v>0</v>
      </c>
      <c r="I49" s="441"/>
      <c r="J49" s="444"/>
    </row>
    <row r="50" spans="1:10" s="701" customFormat="1" ht="112" x14ac:dyDescent="0.35">
      <c r="A50" s="442"/>
      <c r="B50" s="443"/>
      <c r="C50" s="710" t="s">
        <v>825</v>
      </c>
      <c r="D50" s="708" t="s">
        <v>821</v>
      </c>
      <c r="E50" s="711">
        <v>9302.2486772486773</v>
      </c>
      <c r="F50" s="709">
        <v>42719</v>
      </c>
      <c r="G50" s="712">
        <v>9302.2486772486773</v>
      </c>
      <c r="H50" s="713">
        <v>0</v>
      </c>
      <c r="I50" s="441"/>
      <c r="J50" s="444"/>
    </row>
    <row r="51" spans="1:10" s="701" customFormat="1" ht="98" x14ac:dyDescent="0.35">
      <c r="A51" s="442"/>
      <c r="B51" s="443"/>
      <c r="C51" s="716" t="s">
        <v>826</v>
      </c>
      <c r="D51" s="714" t="s">
        <v>821</v>
      </c>
      <c r="E51" s="717">
        <v>9302.2486772486773</v>
      </c>
      <c r="F51" s="715">
        <v>42719</v>
      </c>
      <c r="G51" s="718">
        <v>9302.2486772486773</v>
      </c>
      <c r="H51" s="719">
        <v>0</v>
      </c>
      <c r="I51" s="441"/>
      <c r="J51" s="444"/>
    </row>
    <row r="52" spans="1:10" s="701" customFormat="1" ht="98" x14ac:dyDescent="0.35">
      <c r="A52" s="442"/>
      <c r="B52" s="443"/>
      <c r="C52" s="722" t="s">
        <v>827</v>
      </c>
      <c r="D52" s="720" t="s">
        <v>828</v>
      </c>
      <c r="E52" s="723">
        <v>9474.2063492063498</v>
      </c>
      <c r="F52" s="721">
        <v>42719</v>
      </c>
      <c r="G52" s="724">
        <v>9474.2063492063498</v>
      </c>
      <c r="H52" s="725">
        <v>0</v>
      </c>
      <c r="I52" s="441"/>
      <c r="J52" s="444"/>
    </row>
    <row r="53" spans="1:10" s="701" customFormat="1" ht="70" x14ac:dyDescent="0.35">
      <c r="A53" s="442"/>
      <c r="B53" s="443"/>
      <c r="C53" s="728" t="s">
        <v>829</v>
      </c>
      <c r="D53" s="726" t="s">
        <v>828</v>
      </c>
      <c r="E53" s="729">
        <v>7795.965608465609</v>
      </c>
      <c r="F53" s="727">
        <v>42719</v>
      </c>
      <c r="G53" s="730">
        <v>7795.965608465609</v>
      </c>
      <c r="H53" s="731">
        <v>0</v>
      </c>
      <c r="I53" s="441"/>
      <c r="J53" s="444"/>
    </row>
    <row r="54" spans="1:10" s="701" customFormat="1" x14ac:dyDescent="0.35">
      <c r="A54" s="442"/>
      <c r="B54" s="443"/>
      <c r="C54" s="466"/>
      <c r="D54" s="702"/>
      <c r="E54" s="705"/>
      <c r="F54" s="703"/>
      <c r="G54" s="706"/>
      <c r="H54" s="707"/>
      <c r="I54" s="441"/>
      <c r="J54" s="444"/>
    </row>
    <row r="55" spans="1:10" s="701" customFormat="1" x14ac:dyDescent="0.35">
      <c r="A55" s="442"/>
      <c r="B55" s="443"/>
      <c r="C55" s="466"/>
      <c r="D55" s="702"/>
      <c r="E55" s="705"/>
      <c r="F55" s="703"/>
      <c r="G55" s="706"/>
      <c r="H55" s="707"/>
      <c r="I55" s="441"/>
      <c r="J55" s="444"/>
    </row>
    <row r="56" spans="1:10" s="701" customFormat="1" x14ac:dyDescent="0.35">
      <c r="A56" s="442"/>
      <c r="B56" s="443"/>
      <c r="C56" s="466"/>
      <c r="D56" s="702"/>
      <c r="E56" s="705"/>
      <c r="F56" s="703"/>
      <c r="G56" s="706"/>
      <c r="H56" s="707"/>
      <c r="I56" s="441"/>
      <c r="J56" s="444"/>
    </row>
    <row r="57" spans="1:10" s="701" customFormat="1" x14ac:dyDescent="0.35">
      <c r="A57" s="442"/>
      <c r="B57" s="443"/>
      <c r="C57" s="466"/>
      <c r="D57" s="702"/>
      <c r="E57" s="705"/>
      <c r="F57" s="703"/>
      <c r="G57" s="706"/>
      <c r="H57" s="707"/>
      <c r="I57" s="441"/>
      <c r="J57" s="444"/>
    </row>
    <row r="58" spans="1:10" s="701" customFormat="1" x14ac:dyDescent="0.35">
      <c r="A58" s="442"/>
      <c r="B58" s="443"/>
      <c r="C58" s="466"/>
      <c r="D58" s="702"/>
      <c r="E58" s="705"/>
      <c r="F58" s="703"/>
      <c r="G58" s="706"/>
      <c r="H58" s="707"/>
      <c r="I58" s="441"/>
      <c r="J58" s="444"/>
    </row>
    <row r="59" spans="1:10" s="701" customFormat="1" x14ac:dyDescent="0.35">
      <c r="A59" s="442"/>
      <c r="B59" s="443"/>
      <c r="C59" s="466"/>
      <c r="D59" s="702"/>
      <c r="E59" s="705"/>
      <c r="F59" s="703"/>
      <c r="G59" s="706"/>
      <c r="H59" s="707"/>
      <c r="I59" s="441"/>
      <c r="J59" s="444"/>
    </row>
    <row r="60" spans="1:10" s="701" customFormat="1" x14ac:dyDescent="0.35">
      <c r="A60" s="442"/>
      <c r="B60" s="443"/>
      <c r="C60" s="466"/>
      <c r="D60" s="702"/>
      <c r="E60" s="705"/>
      <c r="F60" s="703"/>
      <c r="G60" s="706"/>
      <c r="H60" s="707"/>
      <c r="I60" s="441"/>
      <c r="J60" s="444"/>
    </row>
    <row r="61" spans="1:10" s="701" customFormat="1" x14ac:dyDescent="0.35">
      <c r="A61" s="442"/>
      <c r="B61" s="443"/>
      <c r="C61" s="466"/>
      <c r="D61" s="702"/>
      <c r="E61" s="705"/>
      <c r="F61" s="703"/>
      <c r="G61" s="706"/>
      <c r="H61" s="707"/>
      <c r="I61" s="441"/>
      <c r="J61" s="444"/>
    </row>
    <row r="62" spans="1:10" s="701" customFormat="1" x14ac:dyDescent="0.35">
      <c r="A62" s="442"/>
      <c r="B62" s="443"/>
      <c r="C62" s="466"/>
      <c r="D62" s="702"/>
      <c r="E62" s="705"/>
      <c r="F62" s="703"/>
      <c r="G62" s="706"/>
      <c r="H62" s="707"/>
      <c r="I62" s="441"/>
      <c r="J62" s="444"/>
    </row>
    <row r="63" spans="1:10" ht="112" x14ac:dyDescent="0.35">
      <c r="A63" s="442"/>
      <c r="B63" s="443"/>
      <c r="C63" s="704" t="s">
        <v>825</v>
      </c>
      <c r="D63" s="702" t="s">
        <v>821</v>
      </c>
      <c r="E63" s="705">
        <v>9302.2486772486773</v>
      </c>
      <c r="F63" s="703">
        <v>42719</v>
      </c>
      <c r="G63" s="706">
        <v>9302.2486772486773</v>
      </c>
      <c r="H63" s="707">
        <v>0</v>
      </c>
      <c r="I63" s="441"/>
      <c r="J63" s="444"/>
    </row>
    <row r="64" spans="1:10" x14ac:dyDescent="0.35">
      <c r="A64" s="413"/>
      <c r="B64" s="423"/>
      <c r="C64" s="427"/>
      <c r="D64" s="427"/>
      <c r="E64" s="427"/>
      <c r="F64" s="427"/>
      <c r="G64" s="427"/>
      <c r="H64" s="427"/>
      <c r="I64" s="422"/>
      <c r="J64" s="413"/>
    </row>
    <row r="65" spans="1:10" x14ac:dyDescent="0.35">
      <c r="A65" s="413"/>
      <c r="B65" s="423"/>
      <c r="C65" s="935" t="s">
        <v>237</v>
      </c>
      <c r="D65" s="935"/>
      <c r="E65" s="425"/>
      <c r="F65" s="425"/>
      <c r="G65" s="425"/>
      <c r="H65" s="425"/>
      <c r="I65" s="422"/>
      <c r="J65" s="413"/>
    </row>
    <row r="66" spans="1:10" x14ac:dyDescent="0.35">
      <c r="A66" s="413"/>
      <c r="B66" s="423"/>
      <c r="C66" s="966" t="s">
        <v>899</v>
      </c>
      <c r="D66" s="966"/>
      <c r="E66" s="966"/>
      <c r="F66" s="435"/>
      <c r="G66" s="435"/>
      <c r="H66" s="435"/>
      <c r="I66" s="422"/>
      <c r="J66" s="413"/>
    </row>
    <row r="67" spans="1:10" ht="28" x14ac:dyDescent="0.35">
      <c r="A67" s="447"/>
      <c r="B67" s="423"/>
      <c r="C67" s="448" t="s">
        <v>296</v>
      </c>
      <c r="D67" s="449" t="s">
        <v>238</v>
      </c>
      <c r="E67" s="449" t="s">
        <v>292</v>
      </c>
      <c r="F67" s="449" t="s">
        <v>293</v>
      </c>
      <c r="G67" s="970" t="s">
        <v>290</v>
      </c>
      <c r="H67" s="971"/>
      <c r="I67" s="437"/>
      <c r="J67" s="447"/>
    </row>
    <row r="68" spans="1:10" x14ac:dyDescent="0.35">
      <c r="A68" s="447"/>
      <c r="B68" s="423"/>
      <c r="C68" s="949" t="s">
        <v>900</v>
      </c>
      <c r="D68" s="450" t="s">
        <v>901</v>
      </c>
      <c r="E68" s="451">
        <v>16210.53</v>
      </c>
      <c r="F68" s="965">
        <v>16210.53</v>
      </c>
      <c r="G68" s="942" t="s">
        <v>902</v>
      </c>
      <c r="H68" s="939"/>
      <c r="I68" s="437"/>
      <c r="J68" s="447"/>
    </row>
    <row r="69" spans="1:10" x14ac:dyDescent="0.35">
      <c r="A69" s="447"/>
      <c r="B69" s="423"/>
      <c r="C69" s="950"/>
      <c r="D69" s="949" t="s">
        <v>903</v>
      </c>
      <c r="E69" s="963">
        <v>24070.18</v>
      </c>
      <c r="F69" s="965"/>
      <c r="G69" s="942"/>
      <c r="H69" s="939"/>
      <c r="I69" s="422"/>
      <c r="J69" s="447"/>
    </row>
    <row r="70" spans="1:10" x14ac:dyDescent="0.35">
      <c r="A70" s="447"/>
      <c r="B70" s="452"/>
      <c r="C70" s="951"/>
      <c r="D70" s="951"/>
      <c r="E70" s="964"/>
      <c r="F70" s="965"/>
      <c r="G70" s="942"/>
      <c r="H70" s="939"/>
      <c r="I70" s="422"/>
      <c r="J70" s="447"/>
    </row>
    <row r="71" spans="1:10" x14ac:dyDescent="0.35">
      <c r="A71" s="447"/>
      <c r="B71" s="452"/>
      <c r="C71" s="949" t="s">
        <v>904</v>
      </c>
      <c r="D71" s="450" t="s">
        <v>905</v>
      </c>
      <c r="E71" s="451">
        <v>44441.02</v>
      </c>
      <c r="F71" s="965">
        <v>29989.119999999999</v>
      </c>
      <c r="G71" s="942" t="s">
        <v>906</v>
      </c>
      <c r="H71" s="939"/>
      <c r="I71" s="422"/>
      <c r="J71" s="447"/>
    </row>
    <row r="72" spans="1:10" x14ac:dyDescent="0.35">
      <c r="A72" s="447"/>
      <c r="B72" s="452"/>
      <c r="C72" s="950"/>
      <c r="D72" s="438" t="s">
        <v>907</v>
      </c>
      <c r="E72" s="451">
        <v>31115.439999999999</v>
      </c>
      <c r="F72" s="965"/>
      <c r="G72" s="942"/>
      <c r="H72" s="939"/>
      <c r="I72" s="422"/>
      <c r="J72" s="447"/>
    </row>
    <row r="73" spans="1:10" x14ac:dyDescent="0.35">
      <c r="A73" s="447"/>
      <c r="B73" s="452"/>
      <c r="C73" s="951"/>
      <c r="D73" s="438" t="s">
        <v>908</v>
      </c>
      <c r="E73" s="451">
        <v>29989.119999999999</v>
      </c>
      <c r="F73" s="965"/>
      <c r="G73" s="942"/>
      <c r="H73" s="939"/>
      <c r="I73" s="422"/>
      <c r="J73" s="447"/>
    </row>
    <row r="74" spans="1:10" ht="28" x14ac:dyDescent="0.35">
      <c r="A74" s="447"/>
      <c r="B74" s="452"/>
      <c r="C74" s="949" t="s">
        <v>909</v>
      </c>
      <c r="D74" s="438" t="s">
        <v>910</v>
      </c>
      <c r="E74" s="451" t="s">
        <v>911</v>
      </c>
      <c r="F74" s="959">
        <v>4784.74</v>
      </c>
      <c r="G74" s="938" t="s">
        <v>912</v>
      </c>
      <c r="H74" s="939"/>
      <c r="I74" s="422"/>
      <c r="J74" s="447"/>
    </row>
    <row r="75" spans="1:10" x14ac:dyDescent="0.35">
      <c r="A75" s="447"/>
      <c r="B75" s="452"/>
      <c r="C75" s="951"/>
      <c r="D75" s="438" t="s">
        <v>913</v>
      </c>
      <c r="E75" s="451">
        <v>5518.53</v>
      </c>
      <c r="F75" s="961"/>
      <c r="G75" s="938"/>
      <c r="H75" s="939"/>
      <c r="I75" s="422"/>
      <c r="J75" s="447"/>
    </row>
    <row r="76" spans="1:10" x14ac:dyDescent="0.35">
      <c r="A76" s="447"/>
      <c r="B76" s="452"/>
      <c r="C76" s="949" t="s">
        <v>914</v>
      </c>
      <c r="D76" s="438" t="s">
        <v>915</v>
      </c>
      <c r="E76" s="451">
        <v>3781.23</v>
      </c>
      <c r="F76" s="962">
        <v>3781.23</v>
      </c>
      <c r="G76" s="942" t="s">
        <v>916</v>
      </c>
      <c r="H76" s="939"/>
      <c r="I76" s="422"/>
      <c r="J76" s="453"/>
    </row>
    <row r="77" spans="1:10" x14ac:dyDescent="0.35">
      <c r="A77" s="447"/>
      <c r="B77" s="423"/>
      <c r="C77" s="950"/>
      <c r="D77" s="949" t="s">
        <v>917</v>
      </c>
      <c r="E77" s="963">
        <v>4500.3859649122805</v>
      </c>
      <c r="F77" s="962"/>
      <c r="G77" s="942"/>
      <c r="H77" s="939"/>
      <c r="I77" s="422"/>
      <c r="J77" s="453"/>
    </row>
    <row r="78" spans="1:10" x14ac:dyDescent="0.35">
      <c r="A78" s="447"/>
      <c r="B78" s="423"/>
      <c r="C78" s="951"/>
      <c r="D78" s="951"/>
      <c r="E78" s="964"/>
      <c r="F78" s="962"/>
      <c r="G78" s="942"/>
      <c r="H78" s="939"/>
      <c r="I78" s="422"/>
      <c r="J78" s="453"/>
    </row>
    <row r="79" spans="1:10" ht="42" x14ac:dyDescent="0.35">
      <c r="A79" s="447"/>
      <c r="B79" s="423"/>
      <c r="C79" s="949" t="s">
        <v>918</v>
      </c>
      <c r="D79" s="454" t="s">
        <v>919</v>
      </c>
      <c r="E79" s="451" t="s">
        <v>920</v>
      </c>
      <c r="F79" s="959">
        <v>9350</v>
      </c>
      <c r="G79" s="938" t="s">
        <v>921</v>
      </c>
      <c r="H79" s="939"/>
      <c r="I79" s="422"/>
      <c r="J79" s="453"/>
    </row>
    <row r="80" spans="1:10" ht="42" x14ac:dyDescent="0.35">
      <c r="A80" s="447"/>
      <c r="B80" s="423"/>
      <c r="C80" s="951"/>
      <c r="D80" s="454" t="s">
        <v>922</v>
      </c>
      <c r="E80" s="451" t="s">
        <v>923</v>
      </c>
      <c r="F80" s="961"/>
      <c r="G80" s="938"/>
      <c r="H80" s="939"/>
      <c r="I80" s="422"/>
      <c r="J80" s="447"/>
    </row>
    <row r="81" spans="1:10" ht="42" x14ac:dyDescent="0.35">
      <c r="A81" s="447"/>
      <c r="B81" s="423"/>
      <c r="C81" s="949" t="s">
        <v>924</v>
      </c>
      <c r="D81" s="454" t="s">
        <v>925</v>
      </c>
      <c r="E81" s="451" t="s">
        <v>926</v>
      </c>
      <c r="F81" s="959">
        <v>8743.86</v>
      </c>
      <c r="G81" s="938" t="s">
        <v>927</v>
      </c>
      <c r="H81" s="939"/>
      <c r="I81" s="422"/>
      <c r="J81" s="447"/>
    </row>
    <row r="82" spans="1:10" ht="42" x14ac:dyDescent="0.35">
      <c r="A82" s="447"/>
      <c r="B82" s="423"/>
      <c r="C82" s="951"/>
      <c r="D82" s="454" t="s">
        <v>922</v>
      </c>
      <c r="E82" s="451" t="s">
        <v>923</v>
      </c>
      <c r="F82" s="961"/>
      <c r="G82" s="938"/>
      <c r="H82" s="939"/>
      <c r="I82" s="422"/>
      <c r="J82" s="447"/>
    </row>
    <row r="83" spans="1:10" x14ac:dyDescent="0.35">
      <c r="A83" s="447"/>
      <c r="B83" s="423"/>
      <c r="C83" s="949" t="s">
        <v>928</v>
      </c>
      <c r="D83" s="454" t="s">
        <v>929</v>
      </c>
      <c r="E83" s="451">
        <v>3415.78</v>
      </c>
      <c r="F83" s="959">
        <v>3415.78</v>
      </c>
      <c r="G83" s="938" t="s">
        <v>930</v>
      </c>
      <c r="H83" s="939"/>
      <c r="I83" s="422"/>
      <c r="J83" s="447"/>
    </row>
    <row r="84" spans="1:10" x14ac:dyDescent="0.35">
      <c r="A84" s="447"/>
      <c r="B84" s="423"/>
      <c r="C84" s="950"/>
      <c r="D84" s="454" t="s">
        <v>931</v>
      </c>
      <c r="E84" s="451">
        <v>3587.72</v>
      </c>
      <c r="F84" s="960"/>
      <c r="G84" s="938"/>
      <c r="H84" s="939"/>
      <c r="I84" s="422"/>
      <c r="J84" s="447"/>
    </row>
    <row r="85" spans="1:10" x14ac:dyDescent="0.35">
      <c r="A85" s="447"/>
      <c r="B85" s="423"/>
      <c r="C85" s="951"/>
      <c r="D85" s="455" t="s">
        <v>932</v>
      </c>
      <c r="E85" s="451">
        <v>3589.47</v>
      </c>
      <c r="F85" s="961"/>
      <c r="G85" s="938"/>
      <c r="H85" s="939"/>
      <c r="I85" s="422"/>
      <c r="J85" s="447"/>
    </row>
    <row r="86" spans="1:10" x14ac:dyDescent="0.35">
      <c r="A86" s="447"/>
      <c r="B86" s="423"/>
      <c r="C86" s="949" t="s">
        <v>933</v>
      </c>
      <c r="D86" s="454" t="s">
        <v>934</v>
      </c>
      <c r="E86" s="451">
        <v>23638.926315789475</v>
      </c>
      <c r="F86" s="959">
        <v>23638.926315789475</v>
      </c>
      <c r="G86" s="938" t="s">
        <v>935</v>
      </c>
      <c r="H86" s="939"/>
      <c r="I86" s="422"/>
      <c r="J86" s="447"/>
    </row>
    <row r="87" spans="1:10" x14ac:dyDescent="0.35">
      <c r="A87" s="447"/>
      <c r="B87" s="423"/>
      <c r="C87" s="950"/>
      <c r="D87" s="454" t="s">
        <v>936</v>
      </c>
      <c r="E87" s="456">
        <v>26116.84</v>
      </c>
      <c r="F87" s="960"/>
      <c r="G87" s="938"/>
      <c r="H87" s="939"/>
      <c r="I87" s="422"/>
      <c r="J87" s="447"/>
    </row>
    <row r="88" spans="1:10" x14ac:dyDescent="0.35">
      <c r="A88" s="447"/>
      <c r="B88" s="423"/>
      <c r="C88" s="957"/>
      <c r="D88" s="454" t="s">
        <v>937</v>
      </c>
      <c r="E88" s="456">
        <v>82100</v>
      </c>
      <c r="F88" s="961"/>
      <c r="G88" s="938"/>
      <c r="H88" s="939"/>
      <c r="I88" s="422"/>
      <c r="J88" s="447"/>
    </row>
    <row r="89" spans="1:10" x14ac:dyDescent="0.35">
      <c r="A89" s="457"/>
      <c r="B89" s="423"/>
      <c r="C89" s="955" t="s">
        <v>938</v>
      </c>
      <c r="D89" s="454" t="s">
        <v>939</v>
      </c>
      <c r="E89" s="451">
        <v>4978.95</v>
      </c>
      <c r="F89" s="952">
        <v>4978.95</v>
      </c>
      <c r="G89" s="938" t="s">
        <v>940</v>
      </c>
      <c r="H89" s="939"/>
      <c r="I89" s="422"/>
      <c r="J89" s="413"/>
    </row>
    <row r="90" spans="1:10" x14ac:dyDescent="0.35">
      <c r="A90" s="457"/>
      <c r="B90" s="423"/>
      <c r="C90" s="956"/>
      <c r="D90" s="454" t="s">
        <v>941</v>
      </c>
      <c r="E90" s="451">
        <v>5775</v>
      </c>
      <c r="F90" s="954"/>
      <c r="G90" s="938"/>
      <c r="H90" s="939"/>
      <c r="I90" s="422"/>
      <c r="J90" s="413"/>
    </row>
    <row r="91" spans="1:10" x14ac:dyDescent="0.35">
      <c r="A91" s="457"/>
      <c r="B91" s="423"/>
      <c r="C91" s="956"/>
      <c r="D91" s="454" t="s">
        <v>942</v>
      </c>
      <c r="E91" s="451">
        <v>6892.98</v>
      </c>
      <c r="F91" s="954"/>
      <c r="G91" s="938"/>
      <c r="H91" s="939"/>
      <c r="I91" s="422"/>
      <c r="J91" s="413"/>
    </row>
    <row r="92" spans="1:10" x14ac:dyDescent="0.35">
      <c r="A92" s="457"/>
      <c r="B92" s="423"/>
      <c r="C92" s="956"/>
      <c r="D92" s="454" t="s">
        <v>943</v>
      </c>
      <c r="E92" s="451">
        <v>8900</v>
      </c>
      <c r="F92" s="954"/>
      <c r="G92" s="938"/>
      <c r="H92" s="939"/>
      <c r="I92" s="422"/>
      <c r="J92" s="413"/>
    </row>
    <row r="93" spans="1:10" x14ac:dyDescent="0.35">
      <c r="A93" s="457"/>
      <c r="B93" s="423"/>
      <c r="C93" s="956"/>
      <c r="D93" s="454" t="s">
        <v>944</v>
      </c>
      <c r="E93" s="451">
        <v>11115.79</v>
      </c>
      <c r="F93" s="954"/>
      <c r="G93" s="938"/>
      <c r="H93" s="939"/>
      <c r="I93" s="422"/>
      <c r="J93" s="413"/>
    </row>
    <row r="94" spans="1:10" x14ac:dyDescent="0.35">
      <c r="A94" s="457"/>
      <c r="B94" s="423"/>
      <c r="C94" s="956"/>
      <c r="D94" s="454" t="s">
        <v>945</v>
      </c>
      <c r="E94" s="451">
        <v>12421.05</v>
      </c>
      <c r="F94" s="954"/>
      <c r="G94" s="938"/>
      <c r="H94" s="939"/>
      <c r="I94" s="422"/>
    </row>
    <row r="95" spans="1:10" x14ac:dyDescent="0.35">
      <c r="A95" s="457"/>
      <c r="B95" s="423"/>
      <c r="C95" s="956"/>
      <c r="D95" s="454" t="s">
        <v>946</v>
      </c>
      <c r="E95" s="451">
        <v>18526.32</v>
      </c>
      <c r="F95" s="954"/>
      <c r="G95" s="938"/>
      <c r="H95" s="939"/>
      <c r="I95" s="422"/>
    </row>
    <row r="96" spans="1:10" x14ac:dyDescent="0.35">
      <c r="A96" s="457"/>
      <c r="B96" s="423"/>
      <c r="C96" s="956"/>
      <c r="D96" s="454" t="s">
        <v>947</v>
      </c>
      <c r="E96" s="451">
        <v>22578.95</v>
      </c>
      <c r="F96" s="954"/>
      <c r="G96" s="938"/>
      <c r="H96" s="939"/>
      <c r="I96" s="422"/>
    </row>
    <row r="97" spans="1:9" x14ac:dyDescent="0.35">
      <c r="A97" s="457"/>
      <c r="B97" s="423"/>
      <c r="C97" s="956"/>
      <c r="D97" s="454" t="s">
        <v>948</v>
      </c>
      <c r="E97" s="451">
        <v>25473.68</v>
      </c>
      <c r="F97" s="954"/>
      <c r="G97" s="938"/>
      <c r="H97" s="939"/>
      <c r="I97" s="422"/>
    </row>
    <row r="98" spans="1:9" x14ac:dyDescent="0.35">
      <c r="A98" s="457"/>
      <c r="B98" s="423"/>
      <c r="C98" s="956"/>
      <c r="D98" s="454" t="s">
        <v>949</v>
      </c>
      <c r="E98" s="451">
        <v>27720</v>
      </c>
      <c r="F98" s="954"/>
      <c r="G98" s="938"/>
      <c r="H98" s="939"/>
      <c r="I98" s="422"/>
    </row>
    <row r="99" spans="1:9" x14ac:dyDescent="0.35">
      <c r="A99" s="457"/>
      <c r="B99" s="423"/>
      <c r="C99" s="956"/>
      <c r="D99" s="454" t="s">
        <v>950</v>
      </c>
      <c r="E99" s="451">
        <v>31378.95</v>
      </c>
      <c r="F99" s="954"/>
      <c r="G99" s="938"/>
      <c r="H99" s="939"/>
      <c r="I99" s="422"/>
    </row>
    <row r="100" spans="1:9" x14ac:dyDescent="0.35">
      <c r="A100" s="457"/>
      <c r="B100" s="423"/>
      <c r="C100" s="957"/>
      <c r="D100" s="454" t="s">
        <v>951</v>
      </c>
      <c r="E100" s="451">
        <v>32421.05</v>
      </c>
      <c r="F100" s="953"/>
      <c r="G100" s="938"/>
      <c r="H100" s="939"/>
      <c r="I100" s="422"/>
    </row>
    <row r="101" spans="1:9" ht="42" x14ac:dyDescent="0.35">
      <c r="A101" s="457"/>
      <c r="B101" s="423"/>
      <c r="C101" s="458" t="s">
        <v>952</v>
      </c>
      <c r="D101" s="454" t="s">
        <v>953</v>
      </c>
      <c r="E101" s="451">
        <v>79744.429999999993</v>
      </c>
      <c r="F101" s="459">
        <v>79744.429999999993</v>
      </c>
      <c r="G101" s="942" t="s">
        <v>954</v>
      </c>
      <c r="H101" s="958"/>
      <c r="I101" s="422"/>
    </row>
    <row r="102" spans="1:9" x14ac:dyDescent="0.35">
      <c r="A102" s="457"/>
      <c r="B102" s="423"/>
      <c r="C102" s="955" t="s">
        <v>955</v>
      </c>
      <c r="D102" s="454" t="s">
        <v>956</v>
      </c>
      <c r="E102" s="451">
        <v>23454.63</v>
      </c>
      <c r="F102" s="952">
        <v>23454.63</v>
      </c>
      <c r="G102" s="938" t="s">
        <v>957</v>
      </c>
      <c r="H102" s="939"/>
      <c r="I102" s="422"/>
    </row>
    <row r="103" spans="1:9" x14ac:dyDescent="0.35">
      <c r="A103" s="457"/>
      <c r="B103" s="423"/>
      <c r="C103" s="956"/>
      <c r="D103" s="454" t="s">
        <v>958</v>
      </c>
      <c r="E103" s="451">
        <v>25976.67</v>
      </c>
      <c r="F103" s="954"/>
      <c r="G103" s="938"/>
      <c r="H103" s="939"/>
      <c r="I103" s="422"/>
    </row>
    <row r="104" spans="1:9" x14ac:dyDescent="0.35">
      <c r="A104" s="457"/>
      <c r="B104" s="423"/>
      <c r="C104" s="956"/>
      <c r="D104" s="454" t="s">
        <v>959</v>
      </c>
      <c r="E104" s="451">
        <v>25102.37</v>
      </c>
      <c r="F104" s="954"/>
      <c r="G104" s="938"/>
      <c r="H104" s="939"/>
      <c r="I104" s="422"/>
    </row>
    <row r="105" spans="1:9" x14ac:dyDescent="0.35">
      <c r="A105" s="457"/>
      <c r="B105" s="423"/>
      <c r="C105" s="956"/>
      <c r="D105" s="464" t="s">
        <v>960</v>
      </c>
      <c r="E105" s="465">
        <v>34187.72</v>
      </c>
      <c r="F105" s="954"/>
      <c r="G105" s="938"/>
      <c r="H105" s="939"/>
      <c r="I105" s="422"/>
    </row>
    <row r="106" spans="1:9" x14ac:dyDescent="0.35">
      <c r="A106" s="457"/>
      <c r="B106" s="423"/>
      <c r="C106" s="949" t="s">
        <v>961</v>
      </c>
      <c r="D106" s="454" t="s">
        <v>958</v>
      </c>
      <c r="E106" s="451">
        <v>17684.21</v>
      </c>
      <c r="F106" s="952">
        <v>19923.68</v>
      </c>
      <c r="G106" s="938" t="s">
        <v>962</v>
      </c>
      <c r="H106" s="939"/>
      <c r="I106" s="422"/>
    </row>
    <row r="107" spans="1:9" x14ac:dyDescent="0.35">
      <c r="A107" s="457"/>
      <c r="B107" s="423"/>
      <c r="C107" s="951"/>
      <c r="D107" s="454" t="s">
        <v>959</v>
      </c>
      <c r="E107" s="451">
        <v>19923.68</v>
      </c>
      <c r="F107" s="953"/>
      <c r="G107" s="938"/>
      <c r="H107" s="939"/>
      <c r="I107" s="422"/>
    </row>
    <row r="108" spans="1:9" x14ac:dyDescent="0.35">
      <c r="A108" s="457"/>
      <c r="B108" s="423"/>
      <c r="C108" s="949" t="s">
        <v>963</v>
      </c>
      <c r="D108" s="454" t="s">
        <v>964</v>
      </c>
      <c r="E108" s="451">
        <v>16438.599999999999</v>
      </c>
      <c r="F108" s="952">
        <v>16438.599999999999</v>
      </c>
      <c r="G108" s="938" t="s">
        <v>965</v>
      </c>
      <c r="H108" s="939"/>
      <c r="I108" s="422"/>
    </row>
    <row r="109" spans="1:9" x14ac:dyDescent="0.35">
      <c r="A109" s="457"/>
      <c r="B109" s="423"/>
      <c r="C109" s="951"/>
      <c r="D109" s="454" t="s">
        <v>966</v>
      </c>
      <c r="E109" s="451">
        <v>18101.75</v>
      </c>
      <c r="F109" s="953"/>
      <c r="G109" s="938"/>
      <c r="H109" s="939"/>
      <c r="I109" s="422"/>
    </row>
    <row r="110" spans="1:9" x14ac:dyDescent="0.35">
      <c r="A110" s="457"/>
      <c r="B110" s="423"/>
      <c r="C110" s="949" t="s">
        <v>967</v>
      </c>
      <c r="D110" s="454" t="s">
        <v>968</v>
      </c>
      <c r="E110" s="451">
        <v>90762.11</v>
      </c>
      <c r="F110" s="952">
        <v>90762.11</v>
      </c>
      <c r="G110" s="938" t="s">
        <v>969</v>
      </c>
      <c r="H110" s="939"/>
      <c r="I110" s="422"/>
    </row>
    <row r="111" spans="1:9" x14ac:dyDescent="0.35">
      <c r="A111" s="457"/>
      <c r="B111" s="423"/>
      <c r="C111" s="950"/>
      <c r="D111" s="454" t="s">
        <v>970</v>
      </c>
      <c r="E111" s="451">
        <v>122896.14</v>
      </c>
      <c r="F111" s="954"/>
      <c r="G111" s="938"/>
      <c r="H111" s="939"/>
      <c r="I111" s="422"/>
    </row>
    <row r="112" spans="1:9" x14ac:dyDescent="0.35">
      <c r="A112" s="457"/>
      <c r="B112" s="423"/>
      <c r="C112" s="951"/>
      <c r="D112" s="454" t="s">
        <v>959</v>
      </c>
      <c r="E112" s="451">
        <v>96835.58</v>
      </c>
      <c r="F112" s="953"/>
      <c r="G112" s="938"/>
      <c r="H112" s="939"/>
      <c r="I112" s="422"/>
    </row>
    <row r="113" spans="1:9" x14ac:dyDescent="0.35">
      <c r="A113" s="457"/>
      <c r="B113" s="423"/>
      <c r="C113" s="949" t="s">
        <v>971</v>
      </c>
      <c r="D113" s="454" t="s">
        <v>968</v>
      </c>
      <c r="E113" s="451">
        <v>39312.28</v>
      </c>
      <c r="F113" s="952">
        <v>39312.28</v>
      </c>
      <c r="G113" s="938" t="s">
        <v>972</v>
      </c>
      <c r="H113" s="939"/>
      <c r="I113" s="422"/>
    </row>
    <row r="114" spans="1:9" x14ac:dyDescent="0.35">
      <c r="A114" s="457"/>
      <c r="B114" s="423"/>
      <c r="C114" s="950"/>
      <c r="D114" s="454" t="s">
        <v>970</v>
      </c>
      <c r="E114" s="451">
        <v>45333.33</v>
      </c>
      <c r="F114" s="954"/>
      <c r="G114" s="938"/>
      <c r="H114" s="939"/>
      <c r="I114" s="422"/>
    </row>
    <row r="115" spans="1:9" x14ac:dyDescent="0.35">
      <c r="A115" s="457"/>
      <c r="B115" s="423"/>
      <c r="C115" s="950"/>
      <c r="D115" s="454" t="s">
        <v>959</v>
      </c>
      <c r="E115" s="451">
        <v>71549.119999999995</v>
      </c>
      <c r="F115" s="954"/>
      <c r="G115" s="938"/>
      <c r="H115" s="939"/>
      <c r="I115" s="422"/>
    </row>
    <row r="116" spans="1:9" x14ac:dyDescent="0.35">
      <c r="A116" s="457"/>
      <c r="B116" s="423"/>
      <c r="C116" s="950"/>
      <c r="D116" s="454" t="s">
        <v>973</v>
      </c>
      <c r="E116" s="451">
        <v>170455.44</v>
      </c>
      <c r="F116" s="954"/>
      <c r="G116" s="938"/>
      <c r="H116" s="939"/>
      <c r="I116" s="422"/>
    </row>
    <row r="117" spans="1:9" x14ac:dyDescent="0.35">
      <c r="A117" s="457"/>
      <c r="B117" s="423"/>
      <c r="C117" s="951"/>
      <c r="D117" s="454" t="s">
        <v>974</v>
      </c>
      <c r="E117" s="451">
        <v>406814.04</v>
      </c>
      <c r="F117" s="953"/>
      <c r="G117" s="938"/>
      <c r="H117" s="939"/>
      <c r="I117" s="422"/>
    </row>
    <row r="118" spans="1:9" ht="70" x14ac:dyDescent="0.35">
      <c r="A118" s="457"/>
      <c r="B118" s="423"/>
      <c r="C118" s="460" t="s">
        <v>975</v>
      </c>
      <c r="D118" s="454" t="s">
        <v>964</v>
      </c>
      <c r="E118" s="451">
        <v>7752.2982456140344</v>
      </c>
      <c r="F118" s="461">
        <v>7752.2982456140344</v>
      </c>
      <c r="G118" s="938" t="s">
        <v>976</v>
      </c>
      <c r="H118" s="939"/>
      <c r="I118" s="422"/>
    </row>
    <row r="119" spans="1:9" ht="84" x14ac:dyDescent="0.35">
      <c r="A119" s="457"/>
      <c r="B119" s="423"/>
      <c r="C119" s="460" t="s">
        <v>977</v>
      </c>
      <c r="D119" s="454" t="s">
        <v>964</v>
      </c>
      <c r="E119" s="451">
        <v>21898.245614035088</v>
      </c>
      <c r="F119" s="461">
        <v>21898.245614035088</v>
      </c>
      <c r="G119" s="938" t="s">
        <v>976</v>
      </c>
      <c r="H119" s="939"/>
      <c r="I119" s="422"/>
    </row>
    <row r="120" spans="1:9" x14ac:dyDescent="0.35">
      <c r="A120" s="457"/>
      <c r="B120" s="423"/>
      <c r="C120" s="949" t="s">
        <v>978</v>
      </c>
      <c r="D120" s="454" t="s">
        <v>979</v>
      </c>
      <c r="E120" s="451">
        <v>14200</v>
      </c>
      <c r="F120" s="952">
        <v>14200</v>
      </c>
      <c r="G120" s="938" t="s">
        <v>980</v>
      </c>
      <c r="H120" s="939"/>
      <c r="I120" s="422"/>
    </row>
    <row r="121" spans="1:9" x14ac:dyDescent="0.35">
      <c r="A121" s="457"/>
      <c r="B121" s="423"/>
      <c r="C121" s="951"/>
      <c r="D121" s="454" t="s">
        <v>964</v>
      </c>
      <c r="E121" s="451">
        <v>14900</v>
      </c>
      <c r="F121" s="953"/>
      <c r="G121" s="938"/>
      <c r="H121" s="939"/>
      <c r="I121" s="422"/>
    </row>
    <row r="122" spans="1:9" x14ac:dyDescent="0.35">
      <c r="A122" s="457"/>
      <c r="B122" s="423"/>
      <c r="C122" s="949" t="s">
        <v>981</v>
      </c>
      <c r="D122" s="454" t="s">
        <v>982</v>
      </c>
      <c r="E122" s="451">
        <v>81600</v>
      </c>
      <c r="F122" s="952">
        <v>15157.894736842105</v>
      </c>
      <c r="G122" s="938" t="s">
        <v>983</v>
      </c>
      <c r="H122" s="939"/>
      <c r="I122" s="422"/>
    </row>
    <row r="123" spans="1:9" x14ac:dyDescent="0.35">
      <c r="A123" s="457"/>
      <c r="B123" s="423"/>
      <c r="C123" s="950"/>
      <c r="D123" s="454" t="s">
        <v>979</v>
      </c>
      <c r="E123" s="451">
        <v>17017.543859649122</v>
      </c>
      <c r="F123" s="954"/>
      <c r="G123" s="938"/>
      <c r="H123" s="939"/>
      <c r="I123" s="422"/>
    </row>
    <row r="124" spans="1:9" x14ac:dyDescent="0.35">
      <c r="A124" s="457"/>
      <c r="B124" s="423"/>
      <c r="C124" s="950"/>
      <c r="D124" s="454" t="s">
        <v>984</v>
      </c>
      <c r="E124" s="451">
        <v>15157.894736842105</v>
      </c>
      <c r="F124" s="954"/>
      <c r="G124" s="938"/>
      <c r="H124" s="939"/>
      <c r="I124" s="422"/>
    </row>
    <row r="125" spans="1:9" x14ac:dyDescent="0.35">
      <c r="A125" s="457"/>
      <c r="B125" s="423"/>
      <c r="C125" s="950"/>
      <c r="D125" s="454" t="s">
        <v>985</v>
      </c>
      <c r="E125" s="451">
        <v>37894.73684210526</v>
      </c>
      <c r="F125" s="954"/>
      <c r="G125" s="938"/>
      <c r="H125" s="939"/>
      <c r="I125" s="422"/>
    </row>
    <row r="126" spans="1:9" x14ac:dyDescent="0.35">
      <c r="A126" s="457"/>
      <c r="B126" s="423"/>
      <c r="C126" s="951"/>
      <c r="D126" s="454" t="s">
        <v>986</v>
      </c>
      <c r="E126" s="451">
        <v>15700</v>
      </c>
      <c r="F126" s="953"/>
      <c r="G126" s="938"/>
      <c r="H126" s="939"/>
      <c r="I126" s="422"/>
    </row>
    <row r="127" spans="1:9" ht="56" x14ac:dyDescent="0.35">
      <c r="A127" s="457"/>
      <c r="B127" s="423"/>
      <c r="C127" s="460" t="s">
        <v>987</v>
      </c>
      <c r="D127" s="454" t="s">
        <v>964</v>
      </c>
      <c r="E127" s="451">
        <v>19964.740000000002</v>
      </c>
      <c r="F127" s="461">
        <v>19964.740000000002</v>
      </c>
      <c r="G127" s="938" t="s">
        <v>976</v>
      </c>
      <c r="H127" s="939"/>
      <c r="I127" s="422"/>
    </row>
    <row r="128" spans="1:9" ht="42" x14ac:dyDescent="0.35">
      <c r="A128" s="457"/>
      <c r="B128" s="423"/>
      <c r="C128" s="460" t="s">
        <v>988</v>
      </c>
      <c r="D128" s="454" t="s">
        <v>964</v>
      </c>
      <c r="E128" s="451">
        <v>17178.947368421053</v>
      </c>
      <c r="F128" s="461">
        <v>17178.947368421053</v>
      </c>
      <c r="G128" s="938" t="s">
        <v>976</v>
      </c>
      <c r="H128" s="939"/>
      <c r="I128" s="422"/>
    </row>
    <row r="129" spans="1:9" ht="28" x14ac:dyDescent="0.35">
      <c r="A129" s="457"/>
      <c r="B129" s="423"/>
      <c r="C129" s="949" t="s">
        <v>989</v>
      </c>
      <c r="D129" s="454" t="s">
        <v>990</v>
      </c>
      <c r="E129" s="451">
        <v>14071.43</v>
      </c>
      <c r="F129" s="461"/>
      <c r="G129" s="940" t="s">
        <v>991</v>
      </c>
      <c r="H129" s="941"/>
      <c r="I129" s="422"/>
    </row>
    <row r="130" spans="1:9" ht="28" x14ac:dyDescent="0.35">
      <c r="A130" s="457"/>
      <c r="B130" s="423"/>
      <c r="C130" s="950"/>
      <c r="D130" s="454" t="s">
        <v>992</v>
      </c>
      <c r="E130" s="451">
        <v>9102.17</v>
      </c>
      <c r="F130" s="461">
        <v>9102.17</v>
      </c>
      <c r="G130" s="940"/>
      <c r="H130" s="941"/>
      <c r="I130" s="422"/>
    </row>
    <row r="131" spans="1:9" ht="28" x14ac:dyDescent="0.35">
      <c r="A131" s="457"/>
      <c r="B131" s="423"/>
      <c r="C131" s="950"/>
      <c r="D131" s="454" t="s">
        <v>993</v>
      </c>
      <c r="E131" s="451">
        <v>15862.86</v>
      </c>
      <c r="F131" s="461"/>
      <c r="G131" s="940"/>
      <c r="H131" s="941"/>
      <c r="I131" s="422"/>
    </row>
    <row r="132" spans="1:9" ht="42" x14ac:dyDescent="0.35">
      <c r="A132" s="457"/>
      <c r="B132" s="423"/>
      <c r="C132" s="951"/>
      <c r="D132" s="454" t="s">
        <v>994</v>
      </c>
      <c r="E132" s="451">
        <v>8371.43</v>
      </c>
      <c r="F132" s="461"/>
      <c r="G132" s="938" t="s">
        <v>995</v>
      </c>
      <c r="H132" s="939"/>
      <c r="I132" s="422"/>
    </row>
    <row r="133" spans="1:9" x14ac:dyDescent="0.35">
      <c r="A133" s="457"/>
      <c r="B133" s="423"/>
      <c r="C133" s="949" t="s">
        <v>996</v>
      </c>
      <c r="D133" s="454" t="s">
        <v>997</v>
      </c>
      <c r="E133" s="451">
        <v>96265.56</v>
      </c>
      <c r="F133" s="461"/>
      <c r="G133" s="940"/>
      <c r="H133" s="941"/>
      <c r="I133" s="422"/>
    </row>
    <row r="134" spans="1:9" x14ac:dyDescent="0.35">
      <c r="A134" s="457"/>
      <c r="B134" s="423"/>
      <c r="C134" s="950"/>
      <c r="D134" s="454" t="s">
        <v>998</v>
      </c>
      <c r="E134" s="451">
        <v>91307.56</v>
      </c>
      <c r="F134" s="461"/>
      <c r="G134" s="940"/>
      <c r="H134" s="940"/>
      <c r="I134" s="422"/>
    </row>
    <row r="135" spans="1:9" x14ac:dyDescent="0.35">
      <c r="A135" s="457"/>
      <c r="B135" s="423"/>
      <c r="C135" s="950"/>
      <c r="D135" s="454" t="s">
        <v>999</v>
      </c>
      <c r="E135" s="451">
        <v>85425</v>
      </c>
      <c r="F135" s="461"/>
      <c r="G135" s="940"/>
      <c r="H135" s="940"/>
      <c r="I135" s="422"/>
    </row>
    <row r="136" spans="1:9" x14ac:dyDescent="0.35">
      <c r="A136" s="457"/>
      <c r="B136" s="423"/>
      <c r="C136" s="950"/>
      <c r="D136" s="454" t="s">
        <v>1000</v>
      </c>
      <c r="E136" s="451">
        <v>17985.68</v>
      </c>
      <c r="F136" s="461"/>
      <c r="G136" s="940" t="s">
        <v>1001</v>
      </c>
      <c r="H136" s="940"/>
      <c r="I136" s="422"/>
    </row>
    <row r="137" spans="1:9" x14ac:dyDescent="0.35">
      <c r="A137" s="457"/>
      <c r="B137" s="423"/>
      <c r="C137" s="950"/>
      <c r="D137" s="454" t="s">
        <v>1002</v>
      </c>
      <c r="E137" s="451">
        <v>90620.41</v>
      </c>
      <c r="F137" s="461"/>
      <c r="G137" s="940"/>
      <c r="H137" s="940"/>
      <c r="I137" s="422"/>
    </row>
    <row r="138" spans="1:9" x14ac:dyDescent="0.35">
      <c r="A138" s="457"/>
      <c r="B138" s="423"/>
      <c r="C138" s="951"/>
      <c r="D138" s="454" t="s">
        <v>1003</v>
      </c>
      <c r="E138" s="451">
        <v>73466.929999999993</v>
      </c>
      <c r="F138" s="461">
        <v>73466.929999999993</v>
      </c>
      <c r="G138" s="940" t="s">
        <v>1004</v>
      </c>
      <c r="H138" s="940"/>
      <c r="I138" s="422"/>
    </row>
    <row r="139" spans="1:9" ht="42" x14ac:dyDescent="0.35">
      <c r="A139" s="457"/>
      <c r="B139" s="423"/>
      <c r="C139" s="462" t="s">
        <v>1005</v>
      </c>
      <c r="D139" s="454" t="s">
        <v>1006</v>
      </c>
      <c r="E139" s="451">
        <v>33332.57</v>
      </c>
      <c r="F139" s="463">
        <v>33332.57</v>
      </c>
      <c r="G139" s="938" t="s">
        <v>1007</v>
      </c>
      <c r="H139" s="938"/>
      <c r="I139" s="422"/>
    </row>
    <row r="140" spans="1:9" ht="98" x14ac:dyDescent="0.35">
      <c r="A140" s="457"/>
      <c r="B140" s="423"/>
      <c r="C140" s="462" t="s">
        <v>1008</v>
      </c>
      <c r="D140" s="454" t="s">
        <v>1009</v>
      </c>
      <c r="E140" s="451">
        <v>31660</v>
      </c>
      <c r="F140" s="461">
        <v>31660</v>
      </c>
      <c r="G140" s="940" t="s">
        <v>1010</v>
      </c>
      <c r="H140" s="940"/>
      <c r="I140" s="422"/>
    </row>
    <row r="141" spans="1:9" ht="42" x14ac:dyDescent="0.35">
      <c r="A141" s="457"/>
      <c r="B141" s="423"/>
      <c r="C141" s="949" t="s">
        <v>1011</v>
      </c>
      <c r="D141" s="454" t="s">
        <v>1012</v>
      </c>
      <c r="E141" s="451">
        <v>85821.43</v>
      </c>
      <c r="F141" s="943">
        <v>56171.43</v>
      </c>
      <c r="G141" s="940" t="s">
        <v>1013</v>
      </c>
      <c r="H141" s="940"/>
      <c r="I141" s="422"/>
    </row>
    <row r="142" spans="1:9" ht="42" x14ac:dyDescent="0.35">
      <c r="A142" s="457"/>
      <c r="B142" s="423"/>
      <c r="C142" s="951"/>
      <c r="D142" s="454" t="s">
        <v>1014</v>
      </c>
      <c r="E142" s="451">
        <v>56171.43</v>
      </c>
      <c r="F142" s="944"/>
      <c r="G142" s="940"/>
      <c r="H142" s="940"/>
      <c r="I142" s="422"/>
    </row>
    <row r="143" spans="1:9" ht="42" x14ac:dyDescent="0.35">
      <c r="A143" s="457"/>
      <c r="B143" s="423"/>
      <c r="C143" s="938" t="s">
        <v>1015</v>
      </c>
      <c r="D143" s="454" t="s">
        <v>1016</v>
      </c>
      <c r="E143" s="451">
        <v>69367.5</v>
      </c>
      <c r="F143" s="943">
        <v>14889.28</v>
      </c>
      <c r="G143" s="940" t="s">
        <v>1017</v>
      </c>
      <c r="H143" s="940"/>
      <c r="I143" s="422"/>
    </row>
    <row r="144" spans="1:9" ht="56" x14ac:dyDescent="0.35">
      <c r="A144" s="457"/>
      <c r="B144" s="423"/>
      <c r="C144" s="938"/>
      <c r="D144" s="454" t="s">
        <v>1018</v>
      </c>
      <c r="E144" s="451">
        <v>14889.28</v>
      </c>
      <c r="F144" s="944"/>
      <c r="G144" s="940"/>
      <c r="H144" s="940"/>
      <c r="I144" s="422"/>
    </row>
    <row r="145" spans="1:9" ht="28" x14ac:dyDescent="0.35">
      <c r="A145" s="457"/>
      <c r="B145" s="423"/>
      <c r="C145" s="945" t="s">
        <v>1019</v>
      </c>
      <c r="D145" s="454" t="s">
        <v>1020</v>
      </c>
      <c r="E145" s="451">
        <v>29947.62</v>
      </c>
      <c r="F145" s="943">
        <v>29514.29</v>
      </c>
      <c r="G145" s="940" t="s">
        <v>1021</v>
      </c>
      <c r="H145" s="940"/>
      <c r="I145" s="422"/>
    </row>
    <row r="146" spans="1:9" ht="28" x14ac:dyDescent="0.35">
      <c r="A146" s="457"/>
      <c r="B146" s="423"/>
      <c r="C146" s="946"/>
      <c r="D146" s="454" t="s">
        <v>1022</v>
      </c>
      <c r="E146" s="451">
        <v>50240</v>
      </c>
      <c r="F146" s="948"/>
      <c r="G146" s="940"/>
      <c r="H146" s="940"/>
      <c r="I146" s="422"/>
    </row>
    <row r="147" spans="1:9" ht="28" x14ac:dyDescent="0.35">
      <c r="A147" s="457"/>
      <c r="B147" s="423"/>
      <c r="C147" s="946"/>
      <c r="D147" s="454" t="s">
        <v>1023</v>
      </c>
      <c r="E147" s="451">
        <v>29514.29</v>
      </c>
      <c r="F147" s="944"/>
      <c r="G147" s="940"/>
      <c r="H147" s="940"/>
      <c r="I147" s="422"/>
    </row>
    <row r="148" spans="1:9" ht="28" x14ac:dyDescent="0.35">
      <c r="A148" s="457"/>
      <c r="B148" s="423"/>
      <c r="C148" s="938" t="s">
        <v>1024</v>
      </c>
      <c r="D148" s="454" t="s">
        <v>1025</v>
      </c>
      <c r="E148" s="451">
        <v>20460</v>
      </c>
      <c r="F148" s="943">
        <v>20460</v>
      </c>
      <c r="G148" s="940" t="s">
        <v>1026</v>
      </c>
      <c r="H148" s="940"/>
      <c r="I148" s="422"/>
    </row>
    <row r="149" spans="1:9" ht="42" x14ac:dyDescent="0.35">
      <c r="A149" s="457"/>
      <c r="B149" s="423"/>
      <c r="C149" s="938"/>
      <c r="D149" s="454" t="s">
        <v>1027</v>
      </c>
      <c r="E149" s="451">
        <v>29000</v>
      </c>
      <c r="F149" s="944"/>
      <c r="G149" s="940"/>
      <c r="H149" s="940"/>
      <c r="I149" s="422"/>
    </row>
    <row r="150" spans="1:9" x14ac:dyDescent="0.35">
      <c r="A150" s="457"/>
      <c r="B150" s="423"/>
      <c r="C150" s="945" t="s">
        <v>1028</v>
      </c>
      <c r="D150" s="454" t="s">
        <v>1029</v>
      </c>
      <c r="E150" s="451">
        <v>80000</v>
      </c>
      <c r="F150" s="943">
        <v>56000</v>
      </c>
      <c r="G150" s="940" t="s">
        <v>1030</v>
      </c>
      <c r="H150" s="940"/>
      <c r="I150" s="422"/>
    </row>
    <row r="151" spans="1:9" ht="28" x14ac:dyDescent="0.35">
      <c r="A151" s="457"/>
      <c r="B151" s="423"/>
      <c r="C151" s="946"/>
      <c r="D151" s="454" t="s">
        <v>1031</v>
      </c>
      <c r="E151" s="451">
        <v>171428.57</v>
      </c>
      <c r="F151" s="948"/>
      <c r="G151" s="940"/>
      <c r="H151" s="940"/>
      <c r="I151" s="422"/>
    </row>
    <row r="152" spans="1:9" ht="28" x14ac:dyDescent="0.35">
      <c r="A152" s="457"/>
      <c r="B152" s="423"/>
      <c r="C152" s="947"/>
      <c r="D152" s="454" t="s">
        <v>1032</v>
      </c>
      <c r="E152" s="451">
        <v>56000</v>
      </c>
      <c r="F152" s="944"/>
      <c r="G152" s="940"/>
      <c r="H152" s="940"/>
      <c r="I152" s="422"/>
    </row>
    <row r="153" spans="1:9" ht="15" thickBot="1" x14ac:dyDescent="0.4">
      <c r="A153" s="416"/>
      <c r="B153" s="428"/>
      <c r="C153" s="429"/>
      <c r="D153" s="429"/>
      <c r="E153" s="429"/>
      <c r="F153" s="429"/>
      <c r="G153" s="429"/>
      <c r="H153" s="429"/>
      <c r="I153" s="430"/>
    </row>
    <row r="154" spans="1:9" x14ac:dyDescent="0.35">
      <c r="A154" s="416"/>
      <c r="B154" s="415"/>
      <c r="C154" s="415"/>
      <c r="D154" s="415"/>
      <c r="E154" s="415"/>
      <c r="F154" s="415"/>
      <c r="G154" s="415"/>
      <c r="H154" s="415"/>
      <c r="I154" s="415"/>
    </row>
    <row r="155" spans="1:9" x14ac:dyDescent="0.35">
      <c r="A155" s="416"/>
      <c r="B155" s="415"/>
      <c r="C155" s="415"/>
      <c r="D155" s="415"/>
      <c r="E155" s="415"/>
      <c r="F155" s="415"/>
      <c r="G155" s="415"/>
      <c r="H155" s="415"/>
      <c r="I155" s="415"/>
    </row>
    <row r="156" spans="1:9" x14ac:dyDescent="0.35">
      <c r="A156" s="416"/>
      <c r="B156" s="415"/>
      <c r="C156" s="414"/>
      <c r="D156" s="414"/>
      <c r="E156" s="414"/>
      <c r="F156" s="414"/>
      <c r="G156" s="414"/>
      <c r="H156" s="414"/>
      <c r="I156" s="415"/>
    </row>
    <row r="157" spans="1:9" x14ac:dyDescent="0.35">
      <c r="A157" s="416"/>
      <c r="B157" s="415"/>
      <c r="C157" s="414"/>
      <c r="D157" s="414"/>
      <c r="E157" s="414"/>
      <c r="F157" s="414"/>
      <c r="G157" s="414"/>
      <c r="H157" s="414"/>
      <c r="I157" s="415"/>
    </row>
    <row r="158" spans="1:9" x14ac:dyDescent="0.35">
      <c r="B158" s="415"/>
      <c r="C158" s="419"/>
      <c r="D158" s="419"/>
      <c r="E158" s="419"/>
      <c r="F158" s="419"/>
      <c r="G158" s="419"/>
      <c r="H158" s="419"/>
      <c r="I158" s="415"/>
    </row>
    <row r="159" spans="1:9" x14ac:dyDescent="0.35">
      <c r="B159" s="415"/>
      <c r="C159" s="415"/>
      <c r="D159" s="415"/>
      <c r="E159" s="420"/>
      <c r="F159" s="420"/>
      <c r="G159" s="420"/>
      <c r="H159" s="420"/>
      <c r="I159" s="415"/>
    </row>
    <row r="160" spans="1:9" x14ac:dyDescent="0.35">
      <c r="B160" s="415"/>
      <c r="C160" s="415"/>
      <c r="D160" s="415"/>
      <c r="E160" s="421"/>
      <c r="F160" s="421"/>
      <c r="G160" s="421"/>
      <c r="H160" s="421"/>
      <c r="I160" s="415"/>
    </row>
    <row r="161" spans="2:9" x14ac:dyDescent="0.35">
      <c r="B161" s="415"/>
      <c r="C161" s="415"/>
      <c r="D161" s="415"/>
      <c r="E161" s="415"/>
      <c r="F161" s="415"/>
      <c r="G161" s="415"/>
      <c r="H161" s="415"/>
      <c r="I161" s="415"/>
    </row>
    <row r="162" spans="2:9" x14ac:dyDescent="0.35">
      <c r="B162" s="415"/>
      <c r="C162" s="414"/>
      <c r="D162" s="414"/>
      <c r="E162" s="414"/>
      <c r="F162" s="414"/>
      <c r="G162" s="414"/>
      <c r="H162" s="414"/>
      <c r="I162" s="415"/>
    </row>
    <row r="163" spans="2:9" x14ac:dyDescent="0.35">
      <c r="B163" s="415"/>
      <c r="C163" s="414"/>
      <c r="D163" s="414"/>
      <c r="E163" s="414"/>
      <c r="F163" s="414"/>
      <c r="G163" s="414"/>
      <c r="H163" s="414"/>
      <c r="I163" s="415"/>
    </row>
    <row r="164" spans="2:9" x14ac:dyDescent="0.35">
      <c r="B164" s="415"/>
      <c r="C164" s="414"/>
      <c r="D164" s="414"/>
      <c r="E164" s="414"/>
      <c r="F164" s="414"/>
      <c r="G164" s="414"/>
      <c r="H164" s="414"/>
      <c r="I164" s="415"/>
    </row>
    <row r="165" spans="2:9" x14ac:dyDescent="0.35">
      <c r="B165" s="415"/>
      <c r="C165" s="415"/>
      <c r="D165" s="415"/>
      <c r="E165" s="420"/>
      <c r="F165" s="420"/>
      <c r="G165" s="420"/>
      <c r="H165" s="420"/>
      <c r="I165" s="415"/>
    </row>
    <row r="166" spans="2:9" x14ac:dyDescent="0.35">
      <c r="B166" s="415"/>
      <c r="C166" s="415"/>
      <c r="D166" s="415"/>
      <c r="E166" s="421"/>
      <c r="F166" s="421"/>
      <c r="G166" s="421"/>
      <c r="H166" s="421"/>
      <c r="I166" s="415"/>
    </row>
    <row r="167" spans="2:9" x14ac:dyDescent="0.35">
      <c r="B167" s="415"/>
      <c r="C167" s="415"/>
      <c r="D167" s="415"/>
      <c r="E167" s="415"/>
      <c r="F167" s="415"/>
      <c r="G167" s="415"/>
      <c r="H167" s="415"/>
      <c r="I167" s="415"/>
    </row>
    <row r="168" spans="2:9" x14ac:dyDescent="0.35">
      <c r="B168" s="415"/>
      <c r="C168" s="414"/>
      <c r="D168" s="414"/>
      <c r="E168" s="415"/>
      <c r="F168" s="415"/>
      <c r="G168" s="415"/>
      <c r="H168" s="415"/>
      <c r="I168" s="415"/>
    </row>
    <row r="169" spans="2:9" x14ac:dyDescent="0.35">
      <c r="B169" s="415"/>
      <c r="C169" s="414"/>
      <c r="D169" s="414"/>
      <c r="E169" s="421"/>
      <c r="F169" s="421"/>
      <c r="G169" s="421"/>
      <c r="H169" s="421"/>
      <c r="I169" s="415"/>
    </row>
    <row r="170" spans="2:9" x14ac:dyDescent="0.35">
      <c r="B170" s="415"/>
      <c r="C170" s="415"/>
      <c r="D170" s="415"/>
      <c r="E170" s="421"/>
      <c r="F170" s="421"/>
      <c r="G170" s="421"/>
      <c r="H170" s="421"/>
      <c r="I170" s="415"/>
    </row>
    <row r="171" spans="2:9" x14ac:dyDescent="0.35">
      <c r="B171" s="415"/>
      <c r="C171" s="417"/>
      <c r="D171" s="415"/>
      <c r="E171" s="417"/>
      <c r="F171" s="417"/>
      <c r="G171" s="417"/>
      <c r="H171" s="417"/>
      <c r="I171" s="415"/>
    </row>
    <row r="172" spans="2:9" x14ac:dyDescent="0.35">
      <c r="B172" s="415"/>
      <c r="C172" s="417"/>
      <c r="D172" s="417"/>
      <c r="E172" s="417"/>
      <c r="F172" s="417"/>
      <c r="G172" s="417"/>
      <c r="H172" s="417"/>
      <c r="I172" s="418"/>
    </row>
  </sheetData>
  <customSheetViews>
    <customSheetView guid="{8AC909A0-F6DB-4631-9371-01307E5CB295}" scale="80" state="hidden" topLeftCell="C64">
      <selection activeCell="C68" sqref="C68:H82"/>
      <pageMargins left="0.7" right="0.7" top="0.75" bottom="0.75" header="0.3" footer="0.3"/>
    </customSheetView>
    <customSheetView guid="{8EA75DF6-7389-4282-9E01-4F5BB431426B}" scale="80" state="hidden" topLeftCell="C64">
      <selection activeCell="C68" sqref="C68:H82"/>
      <pageMargins left="0.7" right="0.7" top="0.75" bottom="0.75" header="0.3" footer="0.3"/>
    </customSheetView>
    <customSheetView guid="{7177F535-5D8E-47AF-99C8-7E8866F9B1C2}" scale="80" state="hidden" topLeftCell="C64">
      <selection activeCell="C68" sqref="C68:H82"/>
      <pageMargins left="0.7" right="0.7" top="0.75" bottom="0.75" header="0.3" footer="0.3"/>
    </customSheetView>
    <customSheetView guid="{E058BA81-772F-4FF7-8160-F6986B293078}" scale="80" state="hidden" topLeftCell="C64">
      <selection activeCell="C68" sqref="C68:H82"/>
      <pageMargins left="0.7" right="0.7" top="0.75" bottom="0.75" header="0.3" footer="0.3"/>
    </customSheetView>
    <customSheetView guid="{2C561A51-5847-44C5-89E1-996953C3CDAC}" scale="80" state="hidden" topLeftCell="C64">
      <selection activeCell="C68" sqref="C68:H82"/>
      <pageMargins left="0.7" right="0.7" top="0.75" bottom="0.75" header="0.3" footer="0.3"/>
    </customSheetView>
    <customSheetView guid="{6915328C-4577-4529-87E4-CC89F584DA72}" scale="80" state="hidden" topLeftCell="C64">
      <selection activeCell="C68" sqref="C68:H82"/>
      <pageMargins left="0.7" right="0.7" top="0.75" bottom="0.75" header="0.3" footer="0.3"/>
    </customSheetView>
  </customSheetViews>
  <mergeCells count="93">
    <mergeCell ref="D69:D70"/>
    <mergeCell ref="E69:E70"/>
    <mergeCell ref="C71:C73"/>
    <mergeCell ref="F71:F73"/>
    <mergeCell ref="C3:H3"/>
    <mergeCell ref="C66:E66"/>
    <mergeCell ref="C65:D65"/>
    <mergeCell ref="B4:H4"/>
    <mergeCell ref="C5:H5"/>
    <mergeCell ref="C8:D8"/>
    <mergeCell ref="C9:H9"/>
    <mergeCell ref="C6:F6"/>
    <mergeCell ref="C68:C70"/>
    <mergeCell ref="F68:F70"/>
    <mergeCell ref="G67:H67"/>
    <mergeCell ref="G68:H70"/>
    <mergeCell ref="C74:C75"/>
    <mergeCell ref="F74:F75"/>
    <mergeCell ref="C76:C78"/>
    <mergeCell ref="F76:F78"/>
    <mergeCell ref="D77:D78"/>
    <mergeCell ref="E77:E78"/>
    <mergeCell ref="C79:C80"/>
    <mergeCell ref="F79:F80"/>
    <mergeCell ref="C81:C82"/>
    <mergeCell ref="F81:F82"/>
    <mergeCell ref="G79:H80"/>
    <mergeCell ref="G81:H82"/>
    <mergeCell ref="C83:C85"/>
    <mergeCell ref="F83:F85"/>
    <mergeCell ref="C86:C88"/>
    <mergeCell ref="F86:F88"/>
    <mergeCell ref="G83:H85"/>
    <mergeCell ref="G86:H88"/>
    <mergeCell ref="C89:C100"/>
    <mergeCell ref="F89:F100"/>
    <mergeCell ref="C102:C105"/>
    <mergeCell ref="F102:F105"/>
    <mergeCell ref="G89:H100"/>
    <mergeCell ref="G101:H101"/>
    <mergeCell ref="G102:H105"/>
    <mergeCell ref="C106:C107"/>
    <mergeCell ref="F106:F107"/>
    <mergeCell ref="C108:C109"/>
    <mergeCell ref="F108:F109"/>
    <mergeCell ref="G106:H107"/>
    <mergeCell ref="G108:H109"/>
    <mergeCell ref="C120:C121"/>
    <mergeCell ref="F120:F121"/>
    <mergeCell ref="C122:C126"/>
    <mergeCell ref="F122:F126"/>
    <mergeCell ref="C110:C112"/>
    <mergeCell ref="F110:F112"/>
    <mergeCell ref="C113:C117"/>
    <mergeCell ref="F113:F117"/>
    <mergeCell ref="C129:C132"/>
    <mergeCell ref="C133:C138"/>
    <mergeCell ref="C141:C142"/>
    <mergeCell ref="F141:F142"/>
    <mergeCell ref="G135:H135"/>
    <mergeCell ref="G136:H136"/>
    <mergeCell ref="G137:H137"/>
    <mergeCell ref="G138:H138"/>
    <mergeCell ref="G139:H139"/>
    <mergeCell ref="G140:H140"/>
    <mergeCell ref="G141:H142"/>
    <mergeCell ref="G132:H132"/>
    <mergeCell ref="G133:H133"/>
    <mergeCell ref="G134:H134"/>
    <mergeCell ref="C143:C144"/>
    <mergeCell ref="F143:F144"/>
    <mergeCell ref="C145:C147"/>
    <mergeCell ref="F145:F147"/>
    <mergeCell ref="G143:H144"/>
    <mergeCell ref="G145:H147"/>
    <mergeCell ref="C148:C149"/>
    <mergeCell ref="F148:F149"/>
    <mergeCell ref="C150:C152"/>
    <mergeCell ref="F150:F152"/>
    <mergeCell ref="G148:H149"/>
    <mergeCell ref="G150:H152"/>
    <mergeCell ref="G71:H73"/>
    <mergeCell ref="G74:H75"/>
    <mergeCell ref="G76:H78"/>
    <mergeCell ref="G118:H118"/>
    <mergeCell ref="G119:H119"/>
    <mergeCell ref="G110:H112"/>
    <mergeCell ref="G113:H117"/>
    <mergeCell ref="G120:H121"/>
    <mergeCell ref="G122:H126"/>
    <mergeCell ref="G127:H127"/>
    <mergeCell ref="G128:H128"/>
    <mergeCell ref="G129:H13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184"/>
  <sheetViews>
    <sheetView topLeftCell="B3" workbookViewId="0">
      <selection activeCell="H153" sqref="H153"/>
    </sheetView>
  </sheetViews>
  <sheetFormatPr defaultColWidth="9.36328125" defaultRowHeight="14" x14ac:dyDescent="0.3"/>
  <cols>
    <col min="1" max="1" width="1.36328125" style="741" customWidth="1"/>
    <col min="2" max="2" width="1.90625" style="741" customWidth="1"/>
    <col min="3" max="3" width="29.54296875" style="741" customWidth="1"/>
    <col min="4" max="4" width="30.36328125" style="801" customWidth="1"/>
    <col min="5" max="5" width="20.90625" style="789" customWidth="1"/>
    <col min="6" max="6" width="11.08984375" style="789" customWidth="1"/>
    <col min="7" max="7" width="14" style="827" customWidth="1"/>
    <col min="8" max="8" width="15.453125" style="853" customWidth="1"/>
    <col min="9" max="9" width="25.36328125" style="741" customWidth="1"/>
    <col min="10" max="10" width="4.6328125" style="741" hidden="1" customWidth="1"/>
    <col min="11" max="11" width="1.54296875" style="741" customWidth="1"/>
    <col min="12" max="12" width="9.36328125" style="741"/>
    <col min="13" max="13" width="22.453125" style="741" customWidth="1"/>
    <col min="14" max="16384" width="9.36328125" style="741"/>
  </cols>
  <sheetData>
    <row r="1" spans="2:11" x14ac:dyDescent="0.3">
      <c r="B1" s="736"/>
      <c r="C1" s="737" t="s">
        <v>237</v>
      </c>
      <c r="D1" s="861"/>
      <c r="E1" s="862"/>
      <c r="F1" s="862"/>
      <c r="G1" s="813"/>
      <c r="H1" s="828"/>
      <c r="I1" s="739"/>
      <c r="J1" s="739"/>
      <c r="K1" s="740"/>
    </row>
    <row r="2" spans="2:11" ht="25.5" customHeight="1" x14ac:dyDescent="0.3">
      <c r="B2" s="736"/>
      <c r="C2" s="859" t="s">
        <v>745</v>
      </c>
      <c r="D2" s="863"/>
      <c r="E2" s="864"/>
      <c r="F2" s="864"/>
      <c r="G2" s="865"/>
      <c r="H2" s="860"/>
      <c r="I2" s="742"/>
      <c r="J2" s="742"/>
      <c r="K2" s="740"/>
    </row>
    <row r="3" spans="2:11" ht="40.5" customHeight="1" x14ac:dyDescent="0.3">
      <c r="B3" s="736"/>
      <c r="C3" s="854" t="s">
        <v>296</v>
      </c>
      <c r="D3" s="855" t="s">
        <v>238</v>
      </c>
      <c r="E3" s="856" t="s">
        <v>1048</v>
      </c>
      <c r="F3" s="856" t="s">
        <v>1049</v>
      </c>
      <c r="G3" s="857" t="s">
        <v>292</v>
      </c>
      <c r="H3" s="858" t="s">
        <v>293</v>
      </c>
      <c r="I3" s="743" t="s">
        <v>290</v>
      </c>
      <c r="J3" s="738"/>
      <c r="K3" s="744"/>
    </row>
    <row r="4" spans="2:11" ht="58.5" customHeight="1" x14ac:dyDescent="0.3">
      <c r="B4" s="876"/>
      <c r="C4" s="751" t="s">
        <v>743</v>
      </c>
      <c r="D4" s="793" t="s">
        <v>1041</v>
      </c>
      <c r="E4" s="734" t="str">
        <f>D4</f>
        <v>Mahamane.H.MAIGA</v>
      </c>
      <c r="F4" s="734" t="s">
        <v>1050</v>
      </c>
      <c r="G4" s="815">
        <f>25083500/604.8</f>
        <v>41474.041005291008</v>
      </c>
      <c r="H4" s="829">
        <f>G5</f>
        <v>24465.277777777781</v>
      </c>
      <c r="I4" s="753" t="s">
        <v>764</v>
      </c>
      <c r="J4" s="738"/>
      <c r="K4" s="744"/>
    </row>
    <row r="5" spans="2:11" x14ac:dyDescent="0.3">
      <c r="B5" s="876"/>
      <c r="C5" s="738"/>
      <c r="D5" s="793" t="s">
        <v>1042</v>
      </c>
      <c r="E5" s="809" t="str">
        <f t="shared" ref="E5:E7" si="0">D5</f>
        <v>Abdou BALLO</v>
      </c>
      <c r="F5" s="734"/>
      <c r="G5" s="815">
        <f>14796600/604.8</f>
        <v>24465.277777777781</v>
      </c>
      <c r="H5" s="830"/>
      <c r="I5" s="746"/>
      <c r="J5" s="738"/>
      <c r="K5" s="744"/>
    </row>
    <row r="6" spans="2:11" x14ac:dyDescent="0.3">
      <c r="B6" s="876"/>
      <c r="C6" s="738"/>
      <c r="D6" s="793" t="s">
        <v>1043</v>
      </c>
      <c r="E6" s="734" t="str">
        <f t="shared" si="0"/>
        <v>Tidiani SANOGO</v>
      </c>
      <c r="F6" s="734"/>
      <c r="G6" s="815">
        <f>27718200/604.8</f>
        <v>45830.357142857145</v>
      </c>
      <c r="H6" s="830"/>
      <c r="I6" s="746"/>
      <c r="J6" s="738"/>
      <c r="K6" s="744"/>
    </row>
    <row r="7" spans="2:11" ht="39" customHeight="1" x14ac:dyDescent="0.3">
      <c r="B7" s="876"/>
      <c r="C7" s="738"/>
      <c r="D7" s="793" t="s">
        <v>1044</v>
      </c>
      <c r="E7" s="734" t="str">
        <f t="shared" si="0"/>
        <v>Mamadou BALLO</v>
      </c>
      <c r="F7" s="734"/>
      <c r="G7" s="815">
        <f>21923803/604.8</f>
        <v>36249.674272486773</v>
      </c>
      <c r="H7" s="831"/>
      <c r="I7" s="747"/>
      <c r="J7" s="738"/>
      <c r="K7" s="744"/>
    </row>
    <row r="8" spans="2:11" ht="69" customHeight="1" x14ac:dyDescent="0.3">
      <c r="B8" s="876"/>
      <c r="C8" s="758" t="s">
        <v>848</v>
      </c>
      <c r="D8" s="794" t="s">
        <v>1045</v>
      </c>
      <c r="E8" s="810" t="str">
        <f>D8</f>
        <v>Youssouf camara</v>
      </c>
      <c r="F8" s="734" t="s">
        <v>1051</v>
      </c>
      <c r="G8" s="816">
        <f>2492000/604.8</f>
        <v>4120.3703703703704</v>
      </c>
      <c r="H8" s="832">
        <f>G8</f>
        <v>4120.3703703703704</v>
      </c>
      <c r="I8" s="891" t="s">
        <v>1033</v>
      </c>
      <c r="J8" s="738"/>
      <c r="K8" s="749"/>
    </row>
    <row r="9" spans="2:11" x14ac:dyDescent="0.3">
      <c r="B9" s="876"/>
      <c r="C9" s="738"/>
      <c r="D9" s="794" t="s">
        <v>1046</v>
      </c>
      <c r="E9" s="890" t="str">
        <f>D9</f>
        <v>Moussa Karembé</v>
      </c>
      <c r="F9" s="735"/>
      <c r="G9" s="817">
        <f>2630000/604.8</f>
        <v>4348.5449735449738</v>
      </c>
      <c r="H9" s="830"/>
      <c r="I9" s="746"/>
      <c r="J9" s="738"/>
      <c r="K9" s="744"/>
    </row>
    <row r="10" spans="2:11" x14ac:dyDescent="0.3">
      <c r="B10" s="876"/>
      <c r="C10" s="738"/>
      <c r="D10" s="794" t="s">
        <v>1047</v>
      </c>
      <c r="E10" s="735" t="s">
        <v>737</v>
      </c>
      <c r="F10" s="735"/>
      <c r="G10" s="818" t="str">
        <f>E10</f>
        <v>N/A</v>
      </c>
      <c r="H10" s="831"/>
      <c r="I10" s="747"/>
      <c r="J10" s="738"/>
      <c r="K10" s="744"/>
    </row>
    <row r="11" spans="2:11" ht="60.9" customHeight="1" x14ac:dyDescent="0.3">
      <c r="B11" s="876"/>
      <c r="C11" s="758" t="s">
        <v>847</v>
      </c>
      <c r="D11" s="795" t="str">
        <f>D8</f>
        <v>Youssouf camara</v>
      </c>
      <c r="E11" s="889" t="str">
        <f>D11</f>
        <v>Youssouf camara</v>
      </c>
      <c r="F11" s="734" t="s">
        <v>1051</v>
      </c>
      <c r="G11" s="814">
        <f>2550000/604.8</f>
        <v>4216.2698412698419</v>
      </c>
      <c r="H11" s="833">
        <f>G12</f>
        <v>4027.7777777777783</v>
      </c>
      <c r="I11" s="892" t="s">
        <v>744</v>
      </c>
      <c r="J11" s="738"/>
      <c r="K11" s="744"/>
    </row>
    <row r="12" spans="2:11" ht="27.9" customHeight="1" x14ac:dyDescent="0.3">
      <c r="B12" s="876"/>
      <c r="C12" s="738"/>
      <c r="D12" s="795" t="str">
        <f t="shared" ref="D12:D13" si="1">D9</f>
        <v>Moussa Karembé</v>
      </c>
      <c r="E12" s="811" t="str">
        <f>D12</f>
        <v>Moussa Karembé</v>
      </c>
      <c r="F12" s="750"/>
      <c r="G12" s="819">
        <f>2436000/604.8</f>
        <v>4027.7777777777783</v>
      </c>
      <c r="H12" s="834"/>
      <c r="I12" s="746"/>
      <c r="J12" s="738"/>
      <c r="K12" s="744"/>
    </row>
    <row r="13" spans="2:11" x14ac:dyDescent="0.3">
      <c r="B13" s="876"/>
      <c r="C13" s="738"/>
      <c r="D13" s="795" t="str">
        <f t="shared" si="1"/>
        <v>Abdou Kader Touré</v>
      </c>
      <c r="E13" s="750" t="str">
        <f>E10</f>
        <v>N/A</v>
      </c>
      <c r="F13" s="750"/>
      <c r="G13" s="820" t="str">
        <f>G10</f>
        <v>N/A</v>
      </c>
      <c r="H13" s="835"/>
      <c r="I13" s="747"/>
      <c r="J13" s="738"/>
      <c r="K13" s="744"/>
    </row>
    <row r="14" spans="2:11" ht="61.5" customHeight="1" x14ac:dyDescent="0.3">
      <c r="B14" s="876"/>
      <c r="C14" s="758" t="s">
        <v>849</v>
      </c>
      <c r="D14" s="795" t="str">
        <f>D11</f>
        <v>Youssouf camara</v>
      </c>
      <c r="E14" s="890" t="str">
        <f>D14</f>
        <v>Youssouf camara</v>
      </c>
      <c r="F14" s="791" t="s">
        <v>1051</v>
      </c>
      <c r="G14" s="818">
        <f>2525000/604.8</f>
        <v>4174.9338624338625</v>
      </c>
      <c r="H14" s="829">
        <f>G15</f>
        <v>4011.2433862433863</v>
      </c>
      <c r="I14" s="893" t="s">
        <v>744</v>
      </c>
      <c r="J14" s="738"/>
      <c r="K14" s="744"/>
    </row>
    <row r="15" spans="2:11" x14ac:dyDescent="0.3">
      <c r="B15" s="876"/>
      <c r="C15" s="738"/>
      <c r="D15" s="795" t="str">
        <f t="shared" ref="D15:D16" si="2">D12</f>
        <v>Moussa Karembé</v>
      </c>
      <c r="E15" s="810" t="str">
        <f>D15</f>
        <v>Moussa Karembé</v>
      </c>
      <c r="F15" s="735"/>
      <c r="G15" s="818">
        <f>2426000/604.8</f>
        <v>4011.2433862433863</v>
      </c>
      <c r="H15" s="830"/>
      <c r="I15" s="746"/>
      <c r="J15" s="738"/>
      <c r="K15" s="744"/>
    </row>
    <row r="16" spans="2:11" x14ac:dyDescent="0.3">
      <c r="B16" s="876"/>
      <c r="C16" s="738"/>
      <c r="D16" s="795" t="str">
        <f t="shared" si="2"/>
        <v>Abdou Kader Touré</v>
      </c>
      <c r="E16" s="752" t="str">
        <f>E13</f>
        <v>N/A</v>
      </c>
      <c r="F16" s="752"/>
      <c r="G16" s="818" t="str">
        <f>G13</f>
        <v>N/A</v>
      </c>
      <c r="H16" s="831"/>
      <c r="I16" s="747"/>
      <c r="J16" s="738"/>
      <c r="K16" s="749"/>
    </row>
    <row r="17" spans="2:11" ht="14.4" customHeight="1" x14ac:dyDescent="0.3">
      <c r="B17" s="876"/>
      <c r="C17" s="758"/>
      <c r="D17" s="794" t="s">
        <v>1054</v>
      </c>
      <c r="E17" s="812" t="str">
        <f>D17</f>
        <v>KARA –     CONSULT</v>
      </c>
      <c r="F17" s="790">
        <v>42588</v>
      </c>
      <c r="G17" s="814">
        <f>5240000/604.8</f>
        <v>8664.0211640211655</v>
      </c>
      <c r="H17" s="836"/>
      <c r="I17" s="756"/>
      <c r="J17" s="754"/>
      <c r="K17" s="744"/>
    </row>
    <row r="18" spans="2:11" ht="70" x14ac:dyDescent="0.3">
      <c r="B18" s="876"/>
      <c r="C18" s="866" t="s">
        <v>783</v>
      </c>
      <c r="D18" s="796" t="s">
        <v>1052</v>
      </c>
      <c r="E18" s="752" t="str">
        <f>E16</f>
        <v>N/A</v>
      </c>
      <c r="F18" s="752"/>
      <c r="G18" s="820" t="str">
        <f>G16</f>
        <v>N/A</v>
      </c>
      <c r="H18" s="843">
        <v>8664.02</v>
      </c>
      <c r="I18" s="756" t="str">
        <f>I23</f>
        <v xml:space="preserve">Cheapest offer of offices selected on the basis of their experience
</v>
      </c>
      <c r="J18" s="754"/>
      <c r="K18" s="744"/>
    </row>
    <row r="19" spans="2:11" ht="15" customHeight="1" x14ac:dyDescent="0.3">
      <c r="B19" s="876"/>
      <c r="C19" s="867"/>
      <c r="D19" s="796" t="s">
        <v>1053</v>
      </c>
      <c r="E19" s="752" t="str">
        <f t="shared" ref="E19" si="3">D19</f>
        <v>KENE-CONSULTING MANAGEMENT</v>
      </c>
      <c r="F19" s="735"/>
      <c r="G19" s="814">
        <f>6270000/604.8</f>
        <v>10367.063492063493</v>
      </c>
      <c r="H19" s="836"/>
      <c r="I19" s="756"/>
      <c r="J19" s="754"/>
      <c r="K19" s="744"/>
    </row>
    <row r="20" spans="2:11" x14ac:dyDescent="0.3">
      <c r="B20" s="876"/>
      <c r="C20" s="866"/>
      <c r="D20" s="797" t="str">
        <f>D17</f>
        <v>KARA –     CONSULT</v>
      </c>
      <c r="E20" s="812" t="str">
        <f>D20</f>
        <v>KARA –     CONSULT</v>
      </c>
      <c r="F20" s="790">
        <v>42588</v>
      </c>
      <c r="G20" s="820">
        <f>G17</f>
        <v>8664.0211640211655</v>
      </c>
      <c r="H20" s="837"/>
      <c r="I20" s="753"/>
      <c r="J20" s="754"/>
      <c r="K20" s="744"/>
    </row>
    <row r="21" spans="2:11" ht="56" x14ac:dyDescent="0.3">
      <c r="B21" s="876"/>
      <c r="C21" s="866" t="s">
        <v>1055</v>
      </c>
      <c r="D21" s="797" t="str">
        <f>D19</f>
        <v>KENE-CONSULTING MANAGEMENT</v>
      </c>
      <c r="E21" s="752" t="str">
        <f t="shared" ref="E21" si="4">D21</f>
        <v>KENE-CONSULTING MANAGEMENT</v>
      </c>
      <c r="F21" s="779"/>
      <c r="G21" s="820">
        <f>G19</f>
        <v>10367.063492063493</v>
      </c>
      <c r="H21" s="843">
        <v>8664.02</v>
      </c>
      <c r="I21" s="756"/>
      <c r="J21" s="754"/>
      <c r="K21" s="744"/>
    </row>
    <row r="22" spans="2:11" ht="36.65" customHeight="1" x14ac:dyDescent="0.3">
      <c r="B22" s="876"/>
      <c r="C22" s="866"/>
      <c r="D22" s="797" t="str">
        <f>D18</f>
        <v>CONSULTING  INTERNATIONAL AND SERVICE</v>
      </c>
      <c r="E22" s="752" t="s">
        <v>737</v>
      </c>
      <c r="F22" s="757"/>
      <c r="G22" s="820" t="s">
        <v>737</v>
      </c>
      <c r="H22" s="838"/>
      <c r="I22" s="756" t="str">
        <f>I23</f>
        <v xml:space="preserve">Cheapest offer of offices selected on the basis of their experience
</v>
      </c>
      <c r="J22" s="754"/>
      <c r="K22" s="744"/>
    </row>
    <row r="23" spans="2:11" ht="70" x14ac:dyDescent="0.3">
      <c r="B23" s="876"/>
      <c r="C23" s="758" t="s">
        <v>786</v>
      </c>
      <c r="D23" s="760" t="str">
        <f>D17</f>
        <v>KARA –     CONSULT</v>
      </c>
      <c r="E23" s="803" t="str">
        <f>D23</f>
        <v>KARA –     CONSULT</v>
      </c>
      <c r="F23" s="790">
        <v>42588</v>
      </c>
      <c r="G23" s="820">
        <f>G17</f>
        <v>8664.0211640211655</v>
      </c>
      <c r="H23" s="843">
        <v>8664.02</v>
      </c>
      <c r="I23" s="748" t="s">
        <v>1034</v>
      </c>
      <c r="J23" s="738"/>
      <c r="K23" s="744"/>
    </row>
    <row r="24" spans="2:11" ht="28" x14ac:dyDescent="0.3">
      <c r="B24" s="876"/>
      <c r="C24" s="738"/>
      <c r="D24" s="760" t="str">
        <f t="shared" ref="D24:D25" si="5">D18</f>
        <v>CONSULTING  INTERNATIONAL AND SERVICE</v>
      </c>
      <c r="E24" s="757" t="s">
        <v>737</v>
      </c>
      <c r="F24" s="757"/>
      <c r="G24" s="820" t="s">
        <v>737</v>
      </c>
      <c r="H24" s="839"/>
      <c r="I24" s="746"/>
      <c r="J24" s="738"/>
      <c r="K24" s="749"/>
    </row>
    <row r="25" spans="2:11" ht="28" x14ac:dyDescent="0.3">
      <c r="B25" s="876"/>
      <c r="C25" s="738"/>
      <c r="D25" s="760" t="str">
        <f t="shared" si="5"/>
        <v>KENE-CONSULTING MANAGEMENT</v>
      </c>
      <c r="E25" s="757" t="str">
        <f t="shared" ref="E25" si="6">D25</f>
        <v>KENE-CONSULTING MANAGEMENT</v>
      </c>
      <c r="F25" s="757"/>
      <c r="G25" s="820">
        <f>G34</f>
        <v>10367.063492063493</v>
      </c>
      <c r="H25" s="839"/>
      <c r="I25" s="747"/>
      <c r="J25" s="738"/>
      <c r="K25" s="744"/>
    </row>
    <row r="26" spans="2:11" ht="56" x14ac:dyDescent="0.3">
      <c r="B26" s="876"/>
      <c r="C26" s="758" t="s">
        <v>787</v>
      </c>
      <c r="D26" s="760" t="str">
        <f>D24</f>
        <v>CONSULTING  INTERNATIONAL AND SERVICE</v>
      </c>
      <c r="E26" s="757" t="s">
        <v>737</v>
      </c>
      <c r="F26" s="790">
        <v>42588</v>
      </c>
      <c r="G26" s="820" t="s">
        <v>737</v>
      </c>
      <c r="H26" s="840">
        <v>8664.02</v>
      </c>
      <c r="I26" s="755" t="s">
        <v>844</v>
      </c>
      <c r="J26" s="738"/>
      <c r="K26" s="744"/>
    </row>
    <row r="27" spans="2:11" x14ac:dyDescent="0.3">
      <c r="B27" s="876"/>
      <c r="C27" s="738"/>
      <c r="D27" s="760" t="str">
        <f>D23</f>
        <v>KARA –     CONSULT</v>
      </c>
      <c r="E27" s="803" t="str">
        <f t="shared" ref="E27:E28" si="7">D27</f>
        <v>KARA –     CONSULT</v>
      </c>
      <c r="F27" s="757"/>
      <c r="G27" s="820">
        <f>5240000/604.8</f>
        <v>8664.0211640211655</v>
      </c>
      <c r="H27" s="839"/>
      <c r="I27" s="746"/>
      <c r="J27" s="738"/>
      <c r="K27" s="744"/>
    </row>
    <row r="28" spans="2:11" ht="28" x14ac:dyDescent="0.3">
      <c r="B28" s="876"/>
      <c r="C28" s="738"/>
      <c r="D28" s="760" t="str">
        <f>D25</f>
        <v>KENE-CONSULTING MANAGEMENT</v>
      </c>
      <c r="E28" s="757" t="str">
        <f t="shared" si="7"/>
        <v>KENE-CONSULTING MANAGEMENT</v>
      </c>
      <c r="F28" s="757"/>
      <c r="G28" s="820">
        <f>6270000/604.8</f>
        <v>10367.063492063493</v>
      </c>
      <c r="H28" s="839"/>
      <c r="I28" s="747"/>
      <c r="J28" s="738"/>
      <c r="K28" s="744"/>
    </row>
    <row r="29" spans="2:11" ht="53.15" customHeight="1" x14ac:dyDescent="0.3">
      <c r="B29" s="876"/>
      <c r="C29" s="758" t="s">
        <v>788</v>
      </c>
      <c r="D29" s="760" t="str">
        <f>D27</f>
        <v>KARA –     CONSULT</v>
      </c>
      <c r="E29" s="803" t="str">
        <f>D29</f>
        <v>KARA –     CONSULT</v>
      </c>
      <c r="F29" s="790">
        <v>42588</v>
      </c>
      <c r="G29" s="820">
        <f>G27</f>
        <v>8664.0211640211655</v>
      </c>
      <c r="H29" s="840">
        <v>8664.02</v>
      </c>
      <c r="I29" s="748" t="s">
        <v>1035</v>
      </c>
      <c r="J29" s="738"/>
      <c r="K29" s="744"/>
    </row>
    <row r="30" spans="2:11" ht="28" x14ac:dyDescent="0.3">
      <c r="B30" s="876"/>
      <c r="C30" s="738"/>
      <c r="D30" s="760" t="str">
        <f>D26</f>
        <v>CONSULTING  INTERNATIONAL AND SERVICE</v>
      </c>
      <c r="E30" s="757" t="s">
        <v>737</v>
      </c>
      <c r="F30" s="757"/>
      <c r="G30" s="820" t="s">
        <v>737</v>
      </c>
      <c r="H30" s="839"/>
      <c r="I30" s="746"/>
      <c r="J30" s="738"/>
      <c r="K30" s="744"/>
    </row>
    <row r="31" spans="2:11" ht="28" x14ac:dyDescent="0.3">
      <c r="B31" s="876"/>
      <c r="C31" s="738"/>
      <c r="D31" s="786" t="str">
        <f>D28</f>
        <v>KENE-CONSULTING MANAGEMENT</v>
      </c>
      <c r="E31" s="757" t="str">
        <f t="shared" ref="E31" si="8">D31</f>
        <v>KENE-CONSULTING MANAGEMENT</v>
      </c>
      <c r="F31" s="757"/>
      <c r="G31" s="820">
        <f>G28</f>
        <v>10367.063492063493</v>
      </c>
      <c r="H31" s="839"/>
      <c r="I31" s="747"/>
      <c r="J31" s="738"/>
      <c r="K31" s="744"/>
    </row>
    <row r="32" spans="2:11" ht="70" x14ac:dyDescent="0.3">
      <c r="B32" s="876"/>
      <c r="C32" s="758" t="s">
        <v>789</v>
      </c>
      <c r="D32" s="760" t="str">
        <f>D17</f>
        <v>KARA –     CONSULT</v>
      </c>
      <c r="E32" s="803" t="str">
        <f>D32</f>
        <v>KARA –     CONSULT</v>
      </c>
      <c r="F32" s="790">
        <v>42588</v>
      </c>
      <c r="G32" s="820">
        <f>G17</f>
        <v>8664.0211640211655</v>
      </c>
      <c r="H32" s="840">
        <f>8664.02</f>
        <v>8664.02</v>
      </c>
      <c r="I32" s="755" t="s">
        <v>844</v>
      </c>
      <c r="J32" s="738"/>
      <c r="K32" s="749"/>
    </row>
    <row r="33" spans="2:11" ht="28" x14ac:dyDescent="0.3">
      <c r="B33" s="876"/>
      <c r="C33" s="738"/>
      <c r="D33" s="760" t="str">
        <f>D18</f>
        <v>CONSULTING  INTERNATIONAL AND SERVICE</v>
      </c>
      <c r="E33" s="757" t="s">
        <v>737</v>
      </c>
      <c r="F33" s="757"/>
      <c r="G33" s="821" t="s">
        <v>737</v>
      </c>
      <c r="H33" s="839"/>
      <c r="I33" s="746"/>
      <c r="J33" s="738"/>
      <c r="K33" s="744"/>
    </row>
    <row r="34" spans="2:11" ht="28" x14ac:dyDescent="0.3">
      <c r="B34" s="876"/>
      <c r="C34" s="738"/>
      <c r="D34" s="760" t="str">
        <f>D19</f>
        <v>KENE-CONSULTING MANAGEMENT</v>
      </c>
      <c r="E34" s="757" t="str">
        <f>D34</f>
        <v>KENE-CONSULTING MANAGEMENT</v>
      </c>
      <c r="F34" s="757"/>
      <c r="G34" s="821">
        <f>6270000/604.8</f>
        <v>10367.063492063493</v>
      </c>
      <c r="H34" s="839"/>
      <c r="I34" s="747"/>
      <c r="J34" s="738"/>
      <c r="K34" s="744"/>
    </row>
    <row r="35" spans="2:11" ht="70" x14ac:dyDescent="0.3">
      <c r="B35" s="876"/>
      <c r="C35" s="751" t="s">
        <v>790</v>
      </c>
      <c r="D35" s="796" t="s">
        <v>1056</v>
      </c>
      <c r="E35" s="803" t="str">
        <f t="shared" ref="E35:E37" si="9">D35</f>
        <v>INGENIEUR CONSEIL EN CONSTRUCTIONS CIVILES ET RURAL (ICCCR)</v>
      </c>
      <c r="F35" s="757">
        <v>42585</v>
      </c>
      <c r="G35" s="814">
        <f>5887370/604.8</f>
        <v>9734.4080687830701</v>
      </c>
      <c r="H35" s="840">
        <f>G35</f>
        <v>9734.4080687830701</v>
      </c>
      <c r="I35" s="755" t="s">
        <v>844</v>
      </c>
      <c r="J35" s="738"/>
      <c r="K35" s="744"/>
    </row>
    <row r="36" spans="2:11" ht="28" x14ac:dyDescent="0.3">
      <c r="B36" s="876"/>
      <c r="C36" s="738"/>
      <c r="D36" s="796" t="s">
        <v>1057</v>
      </c>
      <c r="E36" s="757" t="str">
        <f t="shared" si="9"/>
        <v>ATELIER  INTER-ARCHITECTES (AIA)</v>
      </c>
      <c r="F36" s="757"/>
      <c r="G36" s="814">
        <f>7319000/604.8</f>
        <v>12101.521164021166</v>
      </c>
      <c r="H36" s="839"/>
      <c r="I36" s="746"/>
      <c r="J36" s="738"/>
      <c r="K36" s="744"/>
    </row>
    <row r="37" spans="2:11" ht="42" x14ac:dyDescent="0.3">
      <c r="B37" s="876"/>
      <c r="C37" s="738"/>
      <c r="D37" s="796" t="s">
        <v>1058</v>
      </c>
      <c r="E37" s="757" t="str">
        <f t="shared" si="9"/>
        <v>CONSEIL EN INGENIERIE POUR LE DEVELOPPEMENT  (CID)</v>
      </c>
      <c r="F37" s="757"/>
      <c r="G37" s="814">
        <f>727500/604.8</f>
        <v>1202.8769841269843</v>
      </c>
      <c r="H37" s="839"/>
      <c r="I37" s="747"/>
      <c r="J37" s="738"/>
      <c r="K37" s="744"/>
    </row>
    <row r="38" spans="2:11" ht="84" x14ac:dyDescent="0.3">
      <c r="B38" s="876"/>
      <c r="C38" s="758" t="s">
        <v>1036</v>
      </c>
      <c r="D38" s="760" t="str">
        <f>D35</f>
        <v>INGENIEUR CONSEIL EN CONSTRUCTIONS CIVILES ET RURAL (ICCCR)</v>
      </c>
      <c r="E38" s="803" t="str">
        <f>D38</f>
        <v>INGENIEUR CONSEIL EN CONSTRUCTIONS CIVILES ET RURAL (ICCCR)</v>
      </c>
      <c r="F38" s="757">
        <v>42585</v>
      </c>
      <c r="G38" s="814">
        <f>7201870/604.8</f>
        <v>11907.853835978836</v>
      </c>
      <c r="H38" s="841">
        <f>G38</f>
        <v>11907.853835978836</v>
      </c>
      <c r="I38" s="748" t="s">
        <v>1037</v>
      </c>
      <c r="J38" s="738"/>
      <c r="K38" s="744"/>
    </row>
    <row r="39" spans="2:11" ht="28" x14ac:dyDescent="0.3">
      <c r="B39" s="876"/>
      <c r="C39" s="738"/>
      <c r="D39" s="760" t="str">
        <f t="shared" ref="D39:D40" si="10">D36</f>
        <v>ATELIER  INTER-ARCHITECTES (AIA)</v>
      </c>
      <c r="E39" s="757" t="str">
        <f t="shared" ref="E39:E40" si="11">D39</f>
        <v>ATELIER  INTER-ARCHITECTES (AIA)</v>
      </c>
      <c r="F39" s="757"/>
      <c r="G39" s="814">
        <f>7319000/604.8</f>
        <v>12101.521164021166</v>
      </c>
      <c r="H39" s="835"/>
      <c r="I39" s="746"/>
      <c r="J39" s="738"/>
      <c r="K39" s="744"/>
    </row>
    <row r="40" spans="2:11" ht="42" x14ac:dyDescent="0.3">
      <c r="B40" s="876"/>
      <c r="C40" s="738"/>
      <c r="D40" s="760" t="str">
        <f t="shared" si="10"/>
        <v>CONSEIL EN INGENIERIE POUR LE DEVELOPPEMENT  (CID)</v>
      </c>
      <c r="E40" s="757" t="str">
        <f t="shared" si="11"/>
        <v>CONSEIL EN INGENIERIE POUR LE DEVELOPPEMENT  (CID)</v>
      </c>
      <c r="F40" s="757"/>
      <c r="G40" s="814">
        <f>7275200/604.8</f>
        <v>12029.100529100529</v>
      </c>
      <c r="H40" s="835"/>
      <c r="I40" s="747"/>
      <c r="J40" s="738"/>
      <c r="K40" s="749"/>
    </row>
    <row r="41" spans="2:11" ht="56" x14ac:dyDescent="0.3">
      <c r="B41" s="876"/>
      <c r="C41" s="758" t="s">
        <v>793</v>
      </c>
      <c r="D41" s="760" t="str">
        <f>D39</f>
        <v>ATELIER  INTER-ARCHITECTES (AIA)</v>
      </c>
      <c r="E41" s="757" t="str">
        <f>D41</f>
        <v>ATELIER  INTER-ARCHITECTES (AIA)</v>
      </c>
      <c r="F41" s="757">
        <v>42585</v>
      </c>
      <c r="G41" s="820">
        <f>G39</f>
        <v>12101.521164021166</v>
      </c>
      <c r="H41" s="841">
        <f>G42</f>
        <v>11907.853835978836</v>
      </c>
      <c r="I41" s="758" t="s">
        <v>844</v>
      </c>
      <c r="J41" s="738"/>
      <c r="K41" s="744"/>
    </row>
    <row r="42" spans="2:11" ht="56" x14ac:dyDescent="0.3">
      <c r="B42" s="876"/>
      <c r="C42" s="738"/>
      <c r="D42" s="760" t="str">
        <f>D38</f>
        <v>INGENIEUR CONSEIL EN CONSTRUCTIONS CIVILES ET RURAL (ICCCR)</v>
      </c>
      <c r="E42" s="803" t="str">
        <f t="shared" ref="E42:E43" si="12">D42</f>
        <v>INGENIEUR CONSEIL EN CONSTRUCTIONS CIVILES ET RURAL (ICCCR)</v>
      </c>
      <c r="F42" s="757"/>
      <c r="G42" s="814">
        <f>7201870/604.8</f>
        <v>11907.853835978836</v>
      </c>
      <c r="H42" s="835"/>
      <c r="I42" s="777"/>
      <c r="J42" s="738"/>
      <c r="K42" s="744"/>
    </row>
    <row r="43" spans="2:11" ht="42" x14ac:dyDescent="0.3">
      <c r="B43" s="876"/>
      <c r="C43" s="738"/>
      <c r="D43" s="760" t="str">
        <f>D40</f>
        <v>CONSEIL EN INGENIERIE POUR LE DEVELOPPEMENT  (CID)</v>
      </c>
      <c r="E43" s="757" t="str">
        <f t="shared" si="12"/>
        <v>CONSEIL EN INGENIERIE POUR LE DEVELOPPEMENT  (CID)</v>
      </c>
      <c r="F43" s="757"/>
      <c r="G43" s="820">
        <f>7320000/604.8</f>
        <v>12103.174603174604</v>
      </c>
      <c r="H43" s="842"/>
      <c r="I43" s="777"/>
      <c r="J43" s="738"/>
      <c r="K43" s="744"/>
    </row>
    <row r="44" spans="2:11" ht="45.9" customHeight="1" x14ac:dyDescent="0.3">
      <c r="B44" s="876"/>
      <c r="C44" s="758" t="s">
        <v>794</v>
      </c>
      <c r="D44" s="760" t="str">
        <f>D42</f>
        <v>INGENIEUR CONSEIL EN CONSTRUCTIONS CIVILES ET RURAL (ICCCR)</v>
      </c>
      <c r="E44" s="803" t="str">
        <f>D44</f>
        <v>INGENIEUR CONSEIL EN CONSTRUCTIONS CIVILES ET RURAL (ICCCR)</v>
      </c>
      <c r="F44" s="757">
        <v>42585</v>
      </c>
      <c r="G44" s="814">
        <f>7181350/604.8</f>
        <v>11873.925264550266</v>
      </c>
      <c r="H44" s="843">
        <f>G44</f>
        <v>11873.925264550266</v>
      </c>
      <c r="I44" s="748" t="s">
        <v>844</v>
      </c>
      <c r="J44" s="738"/>
      <c r="K44" s="744"/>
    </row>
    <row r="45" spans="2:11" ht="28" x14ac:dyDescent="0.3">
      <c r="B45" s="876"/>
      <c r="C45" s="738"/>
      <c r="D45" s="760" t="str">
        <f>D41</f>
        <v>ATELIER  INTER-ARCHITECTES (AIA)</v>
      </c>
      <c r="E45" s="757" t="str">
        <f t="shared" ref="E45:E46" si="13">D45</f>
        <v>ATELIER  INTER-ARCHITECTES (AIA)</v>
      </c>
      <c r="F45" s="757"/>
      <c r="G45" s="814">
        <f>7290000/604.8</f>
        <v>12053.571428571429</v>
      </c>
      <c r="H45" s="839"/>
      <c r="I45" s="746"/>
      <c r="J45" s="738"/>
      <c r="K45" s="744"/>
    </row>
    <row r="46" spans="2:11" ht="42" x14ac:dyDescent="0.3">
      <c r="B46" s="876"/>
      <c r="C46" s="738"/>
      <c r="D46" s="760" t="str">
        <f>D43</f>
        <v>CONSEIL EN INGENIERIE POUR LE DEVELOPPEMENT  (CID)</v>
      </c>
      <c r="E46" s="757" t="str">
        <f t="shared" si="13"/>
        <v>CONSEIL EN INGENIERIE POUR LE DEVELOPPEMENT  (CID)</v>
      </c>
      <c r="F46" s="757"/>
      <c r="G46" s="819">
        <f>7250000/604.8</f>
        <v>11987.433862433863</v>
      </c>
      <c r="H46" s="839"/>
      <c r="I46" s="746"/>
      <c r="J46" s="738"/>
      <c r="K46" s="744"/>
    </row>
    <row r="47" spans="2:11" ht="56" x14ac:dyDescent="0.3">
      <c r="B47" s="876"/>
      <c r="C47" s="758" t="s">
        <v>795</v>
      </c>
      <c r="D47" s="760" t="str">
        <f>D44</f>
        <v>INGENIEUR CONSEIL EN CONSTRUCTIONS CIVILES ET RURAL (ICCCR)</v>
      </c>
      <c r="E47" s="803" t="str">
        <f>D47</f>
        <v>INGENIEUR CONSEIL EN CONSTRUCTIONS CIVILES ET RURAL (ICCCR)</v>
      </c>
      <c r="F47" s="757">
        <v>42585</v>
      </c>
      <c r="G47" s="814">
        <f>7201870/604.8</f>
        <v>11907.853835978836</v>
      </c>
      <c r="H47" s="840">
        <f>G47</f>
        <v>11907.853835978836</v>
      </c>
      <c r="I47" s="748" t="s">
        <v>844</v>
      </c>
      <c r="J47" s="738"/>
      <c r="K47" s="744"/>
    </row>
    <row r="48" spans="2:11" ht="42.65" customHeight="1" x14ac:dyDescent="0.3">
      <c r="B48" s="876"/>
      <c r="C48" s="738"/>
      <c r="D48" s="760" t="str">
        <f>D45</f>
        <v>ATELIER  INTER-ARCHITECTES (AIA)</v>
      </c>
      <c r="E48" s="757" t="str">
        <f t="shared" ref="E48:E49" si="14">D48</f>
        <v>ATELIER  INTER-ARCHITECTES (AIA)</v>
      </c>
      <c r="F48" s="757"/>
      <c r="G48" s="814">
        <f>7319000/604.8</f>
        <v>12101.521164021166</v>
      </c>
      <c r="H48" s="839"/>
      <c r="I48" s="746"/>
      <c r="J48" s="738"/>
      <c r="K48" s="749"/>
    </row>
    <row r="49" spans="2:11" ht="44.15" customHeight="1" x14ac:dyDescent="0.3">
      <c r="B49" s="876"/>
      <c r="C49" s="738"/>
      <c r="D49" s="760" t="str">
        <f>D46</f>
        <v>CONSEIL EN INGENIERIE POUR LE DEVELOPPEMENT  (CID)</v>
      </c>
      <c r="E49" s="757" t="str">
        <f t="shared" si="14"/>
        <v>CONSEIL EN INGENIERIE POUR LE DEVELOPPEMENT  (CID)</v>
      </c>
      <c r="F49" s="757"/>
      <c r="G49" s="814">
        <f>7275200/604.8</f>
        <v>12029.100529100529</v>
      </c>
      <c r="H49" s="839"/>
      <c r="I49" s="746"/>
      <c r="J49" s="738"/>
      <c r="K49" s="744"/>
    </row>
    <row r="50" spans="2:11" ht="53.15" customHeight="1" x14ac:dyDescent="0.3">
      <c r="B50" s="876"/>
      <c r="C50" s="738"/>
      <c r="D50" s="798" t="s">
        <v>1075</v>
      </c>
      <c r="E50" s="757" t="s">
        <v>737</v>
      </c>
      <c r="F50" s="757"/>
      <c r="G50" s="820" t="s">
        <v>737</v>
      </c>
      <c r="H50" s="839"/>
      <c r="I50" s="746"/>
      <c r="J50" s="738"/>
      <c r="K50" s="744"/>
    </row>
    <row r="51" spans="2:11" ht="70" x14ac:dyDescent="0.3">
      <c r="B51" s="876"/>
      <c r="C51" s="758" t="s">
        <v>796</v>
      </c>
      <c r="D51" s="760" t="str">
        <f>D48</f>
        <v>ATELIER  INTER-ARCHITECTES (AIA)</v>
      </c>
      <c r="E51" s="757" t="str">
        <f>D51</f>
        <v>ATELIER  INTER-ARCHITECTES (AIA)</v>
      </c>
      <c r="F51" s="757">
        <v>42585</v>
      </c>
      <c r="G51" s="814">
        <f>7635000/604.8</f>
        <v>12624.007936507938</v>
      </c>
      <c r="H51" s="840">
        <f>G52</f>
        <v>12023.697089947091</v>
      </c>
      <c r="I51" s="748" t="s">
        <v>844</v>
      </c>
      <c r="J51" s="738"/>
      <c r="K51" s="744"/>
    </row>
    <row r="52" spans="2:11" ht="56" x14ac:dyDescent="0.3">
      <c r="B52" s="876"/>
      <c r="C52" s="738"/>
      <c r="D52" s="760" t="str">
        <f>D47</f>
        <v>INGENIEUR CONSEIL EN CONSTRUCTIONS CIVILES ET RURAL (ICCCR)</v>
      </c>
      <c r="E52" s="803" t="str">
        <f t="shared" ref="E52:E53" si="15">D52</f>
        <v>INGENIEUR CONSEIL EN CONSTRUCTIONS CIVILES ET RURAL (ICCCR)</v>
      </c>
      <c r="F52" s="757"/>
      <c r="G52" s="814">
        <f>7271932/604.8</f>
        <v>12023.697089947091</v>
      </c>
      <c r="H52" s="839"/>
      <c r="I52" s="746"/>
      <c r="J52" s="738"/>
      <c r="K52" s="744"/>
    </row>
    <row r="53" spans="2:11" ht="42" x14ac:dyDescent="0.3">
      <c r="B53" s="876"/>
      <c r="C53" s="738"/>
      <c r="D53" s="760" t="str">
        <f>D49</f>
        <v>CONSEIL EN INGENIERIE POUR LE DEVELOPPEMENT  (CID)</v>
      </c>
      <c r="E53" s="757" t="str">
        <f t="shared" si="15"/>
        <v>CONSEIL EN INGENIERIE POUR LE DEVELOPPEMENT  (CID)</v>
      </c>
      <c r="F53" s="757"/>
      <c r="G53" s="819">
        <f>7400000/604.8</f>
        <v>12235.449735449736</v>
      </c>
      <c r="H53" s="839"/>
      <c r="I53" s="746"/>
      <c r="J53" s="738"/>
      <c r="K53" s="744"/>
    </row>
    <row r="54" spans="2:11" ht="56" x14ac:dyDescent="0.3">
      <c r="B54" s="876"/>
      <c r="C54" s="751" t="s">
        <v>797</v>
      </c>
      <c r="D54" s="793" t="s">
        <v>1059</v>
      </c>
      <c r="E54" s="757" t="s">
        <v>737</v>
      </c>
      <c r="F54" s="757">
        <v>42586</v>
      </c>
      <c r="G54" s="820" t="s">
        <v>737</v>
      </c>
      <c r="H54" s="840">
        <f>G56</f>
        <v>8796.2962962962974</v>
      </c>
      <c r="I54" s="748" t="s">
        <v>844</v>
      </c>
      <c r="J54" s="738"/>
      <c r="K54" s="744"/>
    </row>
    <row r="55" spans="2:11" ht="33.9" customHeight="1" x14ac:dyDescent="0.3">
      <c r="B55" s="876"/>
      <c r="C55" s="738"/>
      <c r="D55" s="793" t="s">
        <v>1060</v>
      </c>
      <c r="E55" s="757" t="str">
        <f t="shared" ref="E55:E56" si="16">D55</f>
        <v>CIA -SARL Cabinet d’Ingénierie Appliquée</v>
      </c>
      <c r="F55" s="757"/>
      <c r="G55" s="814">
        <f>5400000/604.8</f>
        <v>8928.5714285714294</v>
      </c>
      <c r="H55" s="839"/>
      <c r="I55" s="746"/>
      <c r="J55" s="738"/>
      <c r="K55" s="744"/>
    </row>
    <row r="56" spans="2:11" ht="29.4" customHeight="1" x14ac:dyDescent="0.3">
      <c r="B56" s="876"/>
      <c r="C56" s="738"/>
      <c r="D56" s="796" t="s">
        <v>1061</v>
      </c>
      <c r="E56" s="803" t="str">
        <f t="shared" si="16"/>
        <v>GROUPEMENT BERICA-SARL/ACG-SARL</v>
      </c>
      <c r="F56" s="757"/>
      <c r="G56" s="814">
        <f>5320000/604.8</f>
        <v>8796.2962962962974</v>
      </c>
      <c r="H56" s="839"/>
      <c r="I56" s="746"/>
      <c r="J56" s="738"/>
      <c r="K56" s="749"/>
    </row>
    <row r="57" spans="2:11" s="759" customFormat="1" ht="70" x14ac:dyDescent="0.3">
      <c r="B57" s="876"/>
      <c r="C57" s="758" t="s">
        <v>1038</v>
      </c>
      <c r="D57" s="760" t="str">
        <f t="shared" ref="D57:D63" si="17">D54</f>
        <v>ISSIAKA RUBIN KOURIBA, Ingénieur Conseil (BESIS)</v>
      </c>
      <c r="E57" s="757" t="s">
        <v>737</v>
      </c>
      <c r="F57" s="757">
        <v>42586</v>
      </c>
      <c r="G57" s="820" t="s">
        <v>737</v>
      </c>
      <c r="H57" s="894">
        <f>G59</f>
        <v>8796.2962962962974</v>
      </c>
      <c r="I57" s="748" t="s">
        <v>844</v>
      </c>
      <c r="J57" s="738"/>
      <c r="K57" s="744"/>
    </row>
    <row r="58" spans="2:11" s="759" customFormat="1" ht="30.9" customHeight="1" x14ac:dyDescent="0.3">
      <c r="B58" s="876"/>
      <c r="C58" s="777"/>
      <c r="D58" s="760" t="str">
        <f t="shared" si="17"/>
        <v>CIA -SARL Cabinet d’Ingénierie Appliquée</v>
      </c>
      <c r="E58" s="757" t="str">
        <f t="shared" ref="E58:E59" si="18">D58</f>
        <v>CIA -SARL Cabinet d’Ingénierie Appliquée</v>
      </c>
      <c r="F58" s="757"/>
      <c r="G58" s="820">
        <f>G55</f>
        <v>8928.5714285714294</v>
      </c>
      <c r="H58" s="844"/>
      <c r="I58" s="746"/>
      <c r="J58" s="738"/>
      <c r="K58" s="744"/>
    </row>
    <row r="59" spans="2:11" s="759" customFormat="1" ht="38.15" customHeight="1" x14ac:dyDescent="0.3">
      <c r="B59" s="876"/>
      <c r="C59" s="868"/>
      <c r="D59" s="760" t="str">
        <f t="shared" si="17"/>
        <v>GROUPEMENT BERICA-SARL/ACG-SARL</v>
      </c>
      <c r="E59" s="803" t="str">
        <f t="shared" si="18"/>
        <v>GROUPEMENT BERICA-SARL/ACG-SARL</v>
      </c>
      <c r="F59" s="757"/>
      <c r="G59" s="820">
        <f>G56</f>
        <v>8796.2962962962974</v>
      </c>
      <c r="H59" s="845"/>
      <c r="I59" s="746"/>
      <c r="J59" s="738"/>
      <c r="K59" s="744"/>
    </row>
    <row r="60" spans="2:11" s="759" customFormat="1" ht="42.65" customHeight="1" x14ac:dyDescent="0.3">
      <c r="B60" s="876"/>
      <c r="C60" s="866" t="s">
        <v>800</v>
      </c>
      <c r="D60" s="760" t="str">
        <f t="shared" si="17"/>
        <v>ISSIAKA RUBIN KOURIBA, Ingénieur Conseil (BESIS)</v>
      </c>
      <c r="E60" s="757" t="str">
        <f>D60</f>
        <v>ISSIAKA RUBIN KOURIBA, Ingénieur Conseil (BESIS)</v>
      </c>
      <c r="F60" s="757">
        <v>42586</v>
      </c>
      <c r="G60" s="820">
        <f>9200000/604.8</f>
        <v>15211.640211640213</v>
      </c>
      <c r="H60" s="840"/>
      <c r="I60" s="769" t="s">
        <v>844</v>
      </c>
      <c r="J60" s="738"/>
      <c r="K60" s="744"/>
    </row>
    <row r="61" spans="2:11" s="759" customFormat="1" ht="28" x14ac:dyDescent="0.3">
      <c r="B61" s="876"/>
      <c r="C61" s="738"/>
      <c r="D61" s="760" t="str">
        <f t="shared" si="17"/>
        <v>CIA -SARL Cabinet d’Ingénierie Appliquée</v>
      </c>
      <c r="E61" s="757" t="str">
        <f t="shared" ref="E61:E62" si="19">D61</f>
        <v>CIA -SARL Cabinet d’Ingénierie Appliquée</v>
      </c>
      <c r="F61" s="757"/>
      <c r="G61" s="820">
        <f>9500000/604.8</f>
        <v>15707.671957671959</v>
      </c>
      <c r="H61" s="843">
        <f>G62</f>
        <v>14169.973544973545</v>
      </c>
      <c r="I61" s="746"/>
      <c r="J61" s="738"/>
      <c r="K61" s="744"/>
    </row>
    <row r="62" spans="2:11" s="759" customFormat="1" ht="28" x14ac:dyDescent="0.3">
      <c r="B62" s="876"/>
      <c r="C62" s="738"/>
      <c r="D62" s="760" t="str">
        <f t="shared" si="17"/>
        <v>GROUPEMENT BERICA-SARL/ACG-SARL</v>
      </c>
      <c r="E62" s="803" t="str">
        <f t="shared" si="19"/>
        <v>GROUPEMENT BERICA-SARL/ACG-SARL</v>
      </c>
      <c r="F62" s="757"/>
      <c r="G62" s="820">
        <f>8570000/604.8</f>
        <v>14169.973544973545</v>
      </c>
      <c r="H62" s="843"/>
      <c r="I62" s="755"/>
      <c r="J62" s="738"/>
      <c r="K62" s="744"/>
    </row>
    <row r="63" spans="2:11" s="759" customFormat="1" ht="56" x14ac:dyDescent="0.3">
      <c r="B63" s="876"/>
      <c r="C63" s="758" t="s">
        <v>1062</v>
      </c>
      <c r="D63" s="760" t="str">
        <f t="shared" si="17"/>
        <v>ISSIAKA RUBIN KOURIBA, Ingénieur Conseil (BESIS)</v>
      </c>
      <c r="E63" s="757" t="str">
        <f>D63</f>
        <v>ISSIAKA RUBIN KOURIBA, Ingénieur Conseil (BESIS)</v>
      </c>
      <c r="F63" s="757">
        <v>42587</v>
      </c>
      <c r="G63" s="820">
        <f>5200000/604.8</f>
        <v>8597.8835978835978</v>
      </c>
      <c r="H63" s="840"/>
      <c r="I63" s="769"/>
      <c r="J63" s="738"/>
      <c r="K63" s="744"/>
    </row>
    <row r="64" spans="2:11" s="759" customFormat="1" ht="42" x14ac:dyDescent="0.3">
      <c r="B64" s="876"/>
      <c r="C64" s="738"/>
      <c r="D64" s="760" t="s">
        <v>1063</v>
      </c>
      <c r="E64" s="757" t="str">
        <f t="shared" ref="E64:E65" si="20">D64</f>
        <v>Technisol Bureau d’Ingénieur-conseil</v>
      </c>
      <c r="F64" s="757"/>
      <c r="G64" s="820">
        <f>5503000/604.8</f>
        <v>9098.8756613756614</v>
      </c>
      <c r="H64" s="843">
        <f>G65</f>
        <v>8895.5026455026455</v>
      </c>
      <c r="I64" s="771" t="s">
        <v>844</v>
      </c>
      <c r="J64" s="762"/>
      <c r="K64" s="749"/>
    </row>
    <row r="65" spans="2:11" s="759" customFormat="1" ht="28" x14ac:dyDescent="0.3">
      <c r="B65" s="876"/>
      <c r="C65" s="738"/>
      <c r="D65" s="760" t="str">
        <f>D62</f>
        <v>GROUPEMENT BERICA-SARL/ACG-SARL</v>
      </c>
      <c r="E65" s="803" t="str">
        <f t="shared" si="20"/>
        <v>GROUPEMENT BERICA-SARL/ACG-SARL</v>
      </c>
      <c r="F65" s="757"/>
      <c r="G65" s="820">
        <f>5380000/604.8</f>
        <v>8895.5026455026455</v>
      </c>
      <c r="H65" s="843"/>
      <c r="I65" s="768"/>
      <c r="J65" s="738"/>
      <c r="K65" s="744"/>
    </row>
    <row r="66" spans="2:11" s="759" customFormat="1" ht="28" x14ac:dyDescent="0.3">
      <c r="B66" s="876"/>
      <c r="C66" s="758"/>
      <c r="D66" s="764" t="str">
        <f>D63</f>
        <v>ISSIAKA RUBIN KOURIBA, Ingénieur Conseil (BESIS)</v>
      </c>
      <c r="E66" s="757" t="str">
        <f>D66</f>
        <v>ISSIAKA RUBIN KOURIBA, Ingénieur Conseil (BESIS)</v>
      </c>
      <c r="F66" s="757">
        <v>42587</v>
      </c>
      <c r="G66" s="820">
        <f>9200000/604.8</f>
        <v>15211.640211640213</v>
      </c>
      <c r="H66" s="840"/>
      <c r="I66" s="763"/>
      <c r="J66" s="765"/>
      <c r="K66" s="744"/>
    </row>
    <row r="67" spans="2:11" s="759" customFormat="1" ht="56" x14ac:dyDescent="0.3">
      <c r="B67" s="876"/>
      <c r="C67" s="866" t="s">
        <v>802</v>
      </c>
      <c r="D67" s="764" t="str">
        <f t="shared" ref="D67:D68" si="21">D64</f>
        <v>Technisol Bureau d’Ingénieur-conseil</v>
      </c>
      <c r="E67" s="757" t="s">
        <v>737</v>
      </c>
      <c r="F67" s="757"/>
      <c r="G67" s="820" t="s">
        <v>737</v>
      </c>
      <c r="H67" s="843">
        <f>G68</f>
        <v>11954.36507936508</v>
      </c>
      <c r="I67" s="763" t="s">
        <v>844</v>
      </c>
      <c r="J67" s="766"/>
      <c r="K67" s="744"/>
    </row>
    <row r="68" spans="2:11" s="759" customFormat="1" ht="28" x14ac:dyDescent="0.3">
      <c r="B68" s="876"/>
      <c r="C68" s="869"/>
      <c r="D68" s="764" t="str">
        <f t="shared" si="21"/>
        <v>GROUPEMENT BERICA-SARL/ACG-SARL</v>
      </c>
      <c r="E68" s="803" t="str">
        <f t="shared" ref="E68" si="22">D68</f>
        <v>GROUPEMENT BERICA-SARL/ACG-SARL</v>
      </c>
      <c r="F68" s="757"/>
      <c r="G68" s="820">
        <f>7230000/604.8</f>
        <v>11954.36507936508</v>
      </c>
      <c r="H68" s="836"/>
      <c r="I68" s="761"/>
      <c r="J68" s="738"/>
      <c r="K68" s="744"/>
    </row>
    <row r="69" spans="2:11" s="759" customFormat="1" ht="36.9" customHeight="1" x14ac:dyDescent="0.3">
      <c r="B69" s="876"/>
      <c r="C69" s="870"/>
      <c r="D69" s="764" t="str">
        <f>D66</f>
        <v>ISSIAKA RUBIN KOURIBA, Ingénieur Conseil (BESIS)</v>
      </c>
      <c r="E69" s="757" t="str">
        <f>D69</f>
        <v>ISSIAKA RUBIN KOURIBA, Ingénieur Conseil (BESIS)</v>
      </c>
      <c r="F69" s="757">
        <v>42587</v>
      </c>
      <c r="G69" s="820">
        <f>5820000/604.8</f>
        <v>9623.0158730158746</v>
      </c>
      <c r="H69" s="837"/>
      <c r="I69" s="745"/>
      <c r="J69" s="758"/>
      <c r="K69" s="744"/>
    </row>
    <row r="70" spans="2:11" ht="46.5" customHeight="1" x14ac:dyDescent="0.3">
      <c r="B70" s="876"/>
      <c r="C70" s="866" t="s">
        <v>803</v>
      </c>
      <c r="D70" s="760" t="str">
        <f>D73</f>
        <v>CIA -SARL Cabinet d’Ingénierie Appliquée</v>
      </c>
      <c r="E70" s="757" t="str">
        <f t="shared" ref="E70:E71" si="23">D70</f>
        <v>CIA -SARL Cabinet d’Ingénierie Appliquée</v>
      </c>
      <c r="F70" s="757"/>
      <c r="G70" s="820">
        <f>5750000/604.8</f>
        <v>9507.2751322751337</v>
      </c>
      <c r="H70" s="843">
        <f>G71</f>
        <v>8895.5026455026455</v>
      </c>
      <c r="I70" s="763" t="s">
        <v>844</v>
      </c>
      <c r="J70" s="738"/>
      <c r="K70" s="744"/>
    </row>
    <row r="71" spans="2:11" ht="30.65" customHeight="1" x14ac:dyDescent="0.3">
      <c r="B71" s="876"/>
      <c r="C71" s="866"/>
      <c r="D71" s="760" t="str">
        <f>D67</f>
        <v>Technisol Bureau d’Ingénieur-conseil</v>
      </c>
      <c r="E71" s="803" t="str">
        <f t="shared" si="23"/>
        <v>Technisol Bureau d’Ingénieur-conseil</v>
      </c>
      <c r="F71" s="757"/>
      <c r="G71" s="820">
        <f>5380000/604.8</f>
        <v>8895.5026455026455</v>
      </c>
      <c r="H71" s="846"/>
      <c r="I71" s="763"/>
      <c r="J71" s="767"/>
      <c r="K71" s="744"/>
    </row>
    <row r="72" spans="2:11" ht="56" x14ac:dyDescent="0.3">
      <c r="B72" s="876"/>
      <c r="C72" s="758" t="s">
        <v>805</v>
      </c>
      <c r="D72" s="760" t="str">
        <f>D66</f>
        <v>ISSIAKA RUBIN KOURIBA, Ingénieur Conseil (BESIS)</v>
      </c>
      <c r="E72" s="757" t="str">
        <f>D72</f>
        <v>ISSIAKA RUBIN KOURIBA, Ingénieur Conseil (BESIS)</v>
      </c>
      <c r="F72" s="757">
        <v>42587</v>
      </c>
      <c r="G72" s="820">
        <f>9500000/604.8</f>
        <v>15707.671957671959</v>
      </c>
      <c r="H72" s="843">
        <f>G74</f>
        <v>14120.370370370372</v>
      </c>
      <c r="I72" s="769" t="s">
        <v>844</v>
      </c>
      <c r="J72" s="738"/>
      <c r="K72" s="749"/>
    </row>
    <row r="73" spans="2:11" ht="28" x14ac:dyDescent="0.3">
      <c r="B73" s="876"/>
      <c r="C73" s="738"/>
      <c r="D73" s="760" t="str">
        <f>D61</f>
        <v>CIA -SARL Cabinet d’Ingénierie Appliquée</v>
      </c>
      <c r="E73" s="757" t="str">
        <f t="shared" ref="E73:E74" si="24">D73</f>
        <v>CIA -SARL Cabinet d’Ingénierie Appliquée</v>
      </c>
      <c r="F73" s="757"/>
      <c r="G73" s="820">
        <f>10500000/604.8</f>
        <v>17361.111111111113</v>
      </c>
      <c r="H73" s="839"/>
      <c r="I73" s="746"/>
      <c r="J73" s="738"/>
      <c r="K73" s="744"/>
    </row>
    <row r="74" spans="2:11" ht="28" x14ac:dyDescent="0.3">
      <c r="B74" s="876"/>
      <c r="C74" s="738"/>
      <c r="D74" s="760" t="str">
        <f>D68</f>
        <v>GROUPEMENT BERICA-SARL/ACG-SARL</v>
      </c>
      <c r="E74" s="803" t="str">
        <f t="shared" si="24"/>
        <v>GROUPEMENT BERICA-SARL/ACG-SARL</v>
      </c>
      <c r="F74" s="757"/>
      <c r="G74" s="820">
        <f>8540000/604.8</f>
        <v>14120.370370370372</v>
      </c>
      <c r="H74" s="839"/>
      <c r="I74" s="747"/>
      <c r="J74" s="738"/>
      <c r="K74" s="744"/>
    </row>
    <row r="75" spans="2:11" ht="62.15" customHeight="1" x14ac:dyDescent="0.3">
      <c r="B75" s="876"/>
      <c r="C75" s="758" t="s">
        <v>806</v>
      </c>
      <c r="D75" s="796" t="s">
        <v>1064</v>
      </c>
      <c r="E75" s="757" t="str">
        <f>D75</f>
        <v>Bureau d’Etudes Hydraulique et Assainissement (H&amp;A Consult sarl)</v>
      </c>
      <c r="F75" s="757">
        <v>42589</v>
      </c>
      <c r="G75" s="820">
        <f>7500000/604.8</f>
        <v>12400.793650793652</v>
      </c>
      <c r="H75" s="840">
        <f>G76</f>
        <v>11574.074074074075</v>
      </c>
      <c r="I75" s="771" t="s">
        <v>844</v>
      </c>
      <c r="J75" s="738"/>
      <c r="K75" s="744"/>
    </row>
    <row r="76" spans="2:11" ht="42" x14ac:dyDescent="0.3">
      <c r="B76" s="876"/>
      <c r="C76" s="777"/>
      <c r="D76" s="796" t="s">
        <v>1065</v>
      </c>
      <c r="E76" s="803" t="str">
        <f t="shared" ref="E76" si="25">D76</f>
        <v>Société d’Ingénierie, d’Etudes et de Contrôle (SINEC)</v>
      </c>
      <c r="F76" s="757"/>
      <c r="G76" s="820">
        <f>7000000/604.8</f>
        <v>11574.074074074075</v>
      </c>
      <c r="H76" s="839"/>
      <c r="I76" s="746"/>
      <c r="J76" s="738"/>
      <c r="K76" s="744"/>
    </row>
    <row r="77" spans="2:11" ht="56" x14ac:dyDescent="0.3">
      <c r="B77" s="876"/>
      <c r="C77" s="868"/>
      <c r="D77" s="796" t="s">
        <v>1066</v>
      </c>
      <c r="E77" s="757" t="s">
        <v>737</v>
      </c>
      <c r="F77" s="757"/>
      <c r="G77" s="820" t="s">
        <v>737</v>
      </c>
      <c r="H77" s="839"/>
      <c r="I77" s="746"/>
      <c r="J77" s="738"/>
      <c r="K77" s="744"/>
    </row>
    <row r="78" spans="2:11" ht="56" x14ac:dyDescent="0.3">
      <c r="B78" s="876"/>
      <c r="C78" s="871" t="s">
        <v>808</v>
      </c>
      <c r="D78" s="760" t="str">
        <f>D75</f>
        <v>Bureau d’Etudes Hydraulique et Assainissement (H&amp;A Consult sarl)</v>
      </c>
      <c r="E78" s="803" t="str">
        <f>D78</f>
        <v>Bureau d’Etudes Hydraulique et Assainissement (H&amp;A Consult sarl)</v>
      </c>
      <c r="F78" s="757">
        <v>42589</v>
      </c>
      <c r="G78" s="820">
        <f>6700000/604.8</f>
        <v>11078.042328042329</v>
      </c>
      <c r="H78" s="840">
        <f>G78</f>
        <v>11078.042328042329</v>
      </c>
      <c r="I78" s="769" t="s">
        <v>844</v>
      </c>
      <c r="J78" s="738"/>
      <c r="K78" s="744"/>
    </row>
    <row r="79" spans="2:11" ht="42" x14ac:dyDescent="0.3">
      <c r="B79" s="876"/>
      <c r="C79" s="738"/>
      <c r="D79" s="798" t="s">
        <v>1067</v>
      </c>
      <c r="E79" s="757" t="str">
        <f t="shared" ref="E79" si="26">D79</f>
        <v>Bureau d’Etudes Techniques et de Gestion de Projets (BGET)</v>
      </c>
      <c r="F79" s="757"/>
      <c r="G79" s="820">
        <f>6898335/604.8</f>
        <v>11405.977182539684</v>
      </c>
      <c r="H79" s="839"/>
      <c r="I79" s="746"/>
      <c r="J79" s="738"/>
      <c r="K79" s="744"/>
    </row>
    <row r="80" spans="2:11" ht="56" x14ac:dyDescent="0.3">
      <c r="B80" s="876"/>
      <c r="C80" s="738"/>
      <c r="D80" s="760" t="str">
        <f>D77</f>
        <v>Bureau d’études, de Recherche et d’Orientation pour la surveillance et le contrôle des Travaux (BURSOCLE-MALI)</v>
      </c>
      <c r="E80" s="757" t="s">
        <v>737</v>
      </c>
      <c r="F80" s="757"/>
      <c r="G80" s="820" t="s">
        <v>737</v>
      </c>
      <c r="H80" s="839"/>
      <c r="I80" s="746"/>
      <c r="J80" s="738"/>
      <c r="K80" s="749"/>
    </row>
    <row r="81" spans="2:11" ht="56" x14ac:dyDescent="0.3">
      <c r="B81" s="876"/>
      <c r="C81" s="758" t="s">
        <v>810</v>
      </c>
      <c r="D81" s="764" t="str">
        <f>D78</f>
        <v>Bureau d’Etudes Hydraulique et Assainissement (H&amp;A Consult sarl)</v>
      </c>
      <c r="E81" s="803" t="str">
        <f>D81</f>
        <v>Bureau d’Etudes Hydraulique et Assainissement (H&amp;A Consult sarl)</v>
      </c>
      <c r="F81" s="757">
        <v>42589</v>
      </c>
      <c r="G81" s="820">
        <f>6980000/604.8</f>
        <v>11541.005291005293</v>
      </c>
      <c r="H81" s="840">
        <f>G81</f>
        <v>11541.005291005293</v>
      </c>
      <c r="I81" s="769" t="s">
        <v>844</v>
      </c>
      <c r="J81" s="738"/>
      <c r="K81" s="744"/>
    </row>
    <row r="82" spans="2:11" ht="42" x14ac:dyDescent="0.3">
      <c r="B82" s="876"/>
      <c r="C82" s="777"/>
      <c r="D82" s="764" t="str">
        <f t="shared" ref="D82:D83" si="27">D79</f>
        <v>Bureau d’Etudes Techniques et de Gestion de Projets (BGET)</v>
      </c>
      <c r="E82" s="757" t="str">
        <f t="shared" ref="E82" si="28">D82</f>
        <v>Bureau d’Etudes Techniques et de Gestion de Projets (BGET)</v>
      </c>
      <c r="F82" s="757"/>
      <c r="G82" s="820">
        <f>7758335/604.8</f>
        <v>12827.934854497356</v>
      </c>
      <c r="H82" s="839"/>
      <c r="I82" s="746"/>
      <c r="J82" s="738"/>
      <c r="K82" s="744"/>
    </row>
    <row r="83" spans="2:11" ht="56" x14ac:dyDescent="0.3">
      <c r="B83" s="876"/>
      <c r="C83" s="868"/>
      <c r="D83" s="764" t="str">
        <f t="shared" si="27"/>
        <v>Bureau d’études, de Recherche et d’Orientation pour la surveillance et le contrôle des Travaux (BURSOCLE-MALI)</v>
      </c>
      <c r="E83" s="757" t="s">
        <v>737</v>
      </c>
      <c r="F83" s="757"/>
      <c r="G83" s="820" t="s">
        <v>737</v>
      </c>
      <c r="H83" s="839"/>
      <c r="I83" s="746"/>
      <c r="J83" s="738"/>
      <c r="K83" s="744"/>
    </row>
    <row r="84" spans="2:11" ht="56" x14ac:dyDescent="0.3">
      <c r="B84" s="876"/>
      <c r="C84" s="871" t="s">
        <v>811</v>
      </c>
      <c r="D84" s="760" t="str">
        <f>D81</f>
        <v>Bureau d’Etudes Hydraulique et Assainissement (H&amp;A Consult sarl)</v>
      </c>
      <c r="E84" s="757" t="str">
        <f>D84</f>
        <v>Bureau d’Etudes Hydraulique et Assainissement (H&amp;A Consult sarl)</v>
      </c>
      <c r="F84" s="757">
        <v>42589</v>
      </c>
      <c r="G84" s="820">
        <f>G81</f>
        <v>11541.005291005293</v>
      </c>
      <c r="H84" s="840">
        <f>G87</f>
        <v>10631.613756613757</v>
      </c>
      <c r="I84" s="769" t="s">
        <v>844</v>
      </c>
      <c r="J84" s="738"/>
      <c r="K84" s="744"/>
    </row>
    <row r="85" spans="2:11" ht="28" x14ac:dyDescent="0.3">
      <c r="B85" s="876"/>
      <c r="C85" s="738"/>
      <c r="D85" s="760" t="str">
        <f>D82</f>
        <v>Bureau d’Etudes Techniques et de Gestion de Projets (BGET)</v>
      </c>
      <c r="E85" s="757" t="s">
        <v>737</v>
      </c>
      <c r="F85" s="757"/>
      <c r="G85" s="820" t="s">
        <v>737</v>
      </c>
      <c r="H85" s="839"/>
      <c r="I85" s="746"/>
      <c r="J85" s="738"/>
      <c r="K85" s="744"/>
    </row>
    <row r="86" spans="2:11" ht="56" x14ac:dyDescent="0.3">
      <c r="B86" s="876"/>
      <c r="C86" s="738"/>
      <c r="D86" s="760" t="str">
        <f>D83</f>
        <v>Bureau d’études, de Recherche et d’Orientation pour la surveillance et le contrôle des Travaux (BURSOCLE-MALI)</v>
      </c>
      <c r="E86" s="757" t="s">
        <v>737</v>
      </c>
      <c r="F86" s="757"/>
      <c r="G86" s="820" t="s">
        <v>737</v>
      </c>
      <c r="H86" s="839"/>
      <c r="I86" s="746"/>
      <c r="J86" s="738"/>
      <c r="K86" s="744"/>
    </row>
    <row r="87" spans="2:11" ht="36" customHeight="1" x14ac:dyDescent="0.3">
      <c r="B87" s="876"/>
      <c r="C87" s="738"/>
      <c r="D87" s="760" t="str">
        <f>D76</f>
        <v>Société d’Ingénierie, d’Etudes et de Contrôle (SINEC)</v>
      </c>
      <c r="E87" s="803" t="str">
        <f t="shared" ref="E87" si="29">D87</f>
        <v>Société d’Ingénierie, d’Etudes et de Contrôle (SINEC)</v>
      </c>
      <c r="F87" s="757"/>
      <c r="G87" s="820">
        <f>6430000/604.8</f>
        <v>10631.613756613757</v>
      </c>
      <c r="H87" s="839"/>
      <c r="I87" s="747"/>
      <c r="J87" s="738"/>
      <c r="K87" s="744"/>
    </row>
    <row r="88" spans="2:11" ht="56" x14ac:dyDescent="0.3">
      <c r="B88" s="876"/>
      <c r="C88" s="872"/>
      <c r="D88" s="760" t="str">
        <f>D84</f>
        <v>Bureau d’Etudes Hydraulique et Assainissement (H&amp;A Consult sarl)</v>
      </c>
      <c r="E88" s="757" t="str">
        <f>D88</f>
        <v>Bureau d’Etudes Hydraulique et Assainissement (H&amp;A Consult sarl)</v>
      </c>
      <c r="F88" s="757">
        <v>42589</v>
      </c>
      <c r="G88" s="820">
        <f>7200000/604.8</f>
        <v>11904.761904761906</v>
      </c>
      <c r="H88" s="847"/>
      <c r="I88" s="771"/>
      <c r="J88" s="770"/>
      <c r="K88" s="749"/>
    </row>
    <row r="89" spans="2:11" ht="28" x14ac:dyDescent="0.3">
      <c r="B89" s="876"/>
      <c r="C89" s="871"/>
      <c r="D89" s="760" t="str">
        <f>D85</f>
        <v>Bureau d’Etudes Techniques et de Gestion de Projets (BGET)</v>
      </c>
      <c r="E89" s="757" t="s">
        <v>737</v>
      </c>
      <c r="F89" s="757"/>
      <c r="G89" s="820" t="s">
        <v>737</v>
      </c>
      <c r="H89" s="848"/>
      <c r="I89" s="771"/>
      <c r="J89" s="770"/>
      <c r="K89" s="744"/>
    </row>
    <row r="90" spans="2:11" ht="56" x14ac:dyDescent="0.3">
      <c r="B90" s="876"/>
      <c r="C90" s="873" t="s">
        <v>812</v>
      </c>
      <c r="D90" s="781" t="str">
        <f>D87</f>
        <v>Société d’Ingénierie, d’Etudes et de Contrôle (SINEC)</v>
      </c>
      <c r="E90" s="803" t="str">
        <f t="shared" ref="E90" si="30">D90</f>
        <v>Société d’Ingénierie, d’Etudes et de Contrôle (SINEC)</v>
      </c>
      <c r="F90" s="780"/>
      <c r="G90" s="820">
        <f>6540000/604.8</f>
        <v>10813.492063492064</v>
      </c>
      <c r="H90" s="848">
        <f>G90</f>
        <v>10813.492063492064</v>
      </c>
      <c r="I90" s="773" t="s">
        <v>844</v>
      </c>
      <c r="K90" s="744"/>
    </row>
    <row r="91" spans="2:11" ht="56" x14ac:dyDescent="0.3">
      <c r="B91" s="876"/>
      <c r="C91" s="874"/>
      <c r="D91" s="782" t="str">
        <f>D88</f>
        <v>Bureau d’Etudes Hydraulique et Assainissement (H&amp;A Consult sarl)</v>
      </c>
      <c r="E91" s="780" t="str">
        <f>D91</f>
        <v>Bureau d’Etudes Hydraulique et Assainissement (H&amp;A Consult sarl)</v>
      </c>
      <c r="F91" s="757">
        <v>42589</v>
      </c>
      <c r="G91" s="820">
        <f>7100000/604.8</f>
        <v>11739.417989417991</v>
      </c>
      <c r="H91" s="850"/>
      <c r="I91" s="774"/>
      <c r="K91" s="744"/>
    </row>
    <row r="92" spans="2:11" ht="56" x14ac:dyDescent="0.3">
      <c r="B92" s="876"/>
      <c r="C92" s="873" t="s">
        <v>813</v>
      </c>
      <c r="D92" s="782" t="str">
        <f>D86</f>
        <v>Bureau d’études, de Recherche et d’Orientation pour la surveillance et le contrôle des Travaux (BURSOCLE-MALI)</v>
      </c>
      <c r="E92" s="780" t="s">
        <v>737</v>
      </c>
      <c r="F92" s="778"/>
      <c r="G92" s="820" t="s">
        <v>737</v>
      </c>
      <c r="H92" s="848">
        <f>G93</f>
        <v>10717.592592592593</v>
      </c>
      <c r="I92" s="773" t="s">
        <v>844</v>
      </c>
      <c r="K92" s="744"/>
    </row>
    <row r="93" spans="2:11" ht="42" x14ac:dyDescent="0.3">
      <c r="B93" s="876"/>
      <c r="C93" s="873"/>
      <c r="D93" s="782" t="str">
        <f>D90</f>
        <v>Société d’Ingénierie, d’Etudes et de Contrôle (SINEC)</v>
      </c>
      <c r="E93" s="804" t="str">
        <f t="shared" ref="E93" si="31">D93</f>
        <v>Société d’Ingénierie, d’Etudes et de Contrôle (SINEC)</v>
      </c>
      <c r="F93" s="778"/>
      <c r="G93" s="820">
        <f>6482000/604.8</f>
        <v>10717.592592592593</v>
      </c>
      <c r="H93" s="849"/>
      <c r="I93" s="773"/>
      <c r="K93" s="744"/>
    </row>
    <row r="94" spans="2:11" ht="56" x14ac:dyDescent="0.3">
      <c r="B94" s="876"/>
      <c r="C94" s="874"/>
      <c r="D94" s="782" t="str">
        <f>D91</f>
        <v>Bureau d’Etudes Hydraulique et Assainissement (H&amp;A Consult sarl)</v>
      </c>
      <c r="E94" s="780" t="str">
        <f>D94</f>
        <v>Bureau d’Etudes Hydraulique et Assainissement (H&amp;A Consult sarl)</v>
      </c>
      <c r="F94" s="757">
        <v>42589</v>
      </c>
      <c r="G94" s="820">
        <f>7000000/604.8</f>
        <v>11574.074074074075</v>
      </c>
      <c r="H94" s="850"/>
      <c r="I94" s="774"/>
      <c r="K94" s="744"/>
    </row>
    <row r="95" spans="2:11" ht="28" x14ac:dyDescent="0.3">
      <c r="B95" s="876"/>
      <c r="C95" s="873"/>
      <c r="D95" s="782" t="str">
        <f>D89</f>
        <v>Bureau d’Etudes Techniques et de Gestion de Projets (BGET)</v>
      </c>
      <c r="E95" s="780" t="s">
        <v>737</v>
      </c>
      <c r="F95" s="778"/>
      <c r="G95" s="820" t="s">
        <v>737</v>
      </c>
      <c r="H95" s="849"/>
      <c r="I95" s="773"/>
      <c r="K95" s="744"/>
    </row>
    <row r="96" spans="2:11" ht="56" x14ac:dyDescent="0.3">
      <c r="B96" s="876"/>
      <c r="C96" s="873" t="s">
        <v>814</v>
      </c>
      <c r="D96" s="782" t="str">
        <f>D92</f>
        <v>Bureau d’études, de Recherche et d’Orientation pour la surveillance et le contrôle des Travaux (BURSOCLE-MALI)</v>
      </c>
      <c r="E96" s="780" t="s">
        <v>737</v>
      </c>
      <c r="F96" s="778"/>
      <c r="G96" s="820" t="s">
        <v>737</v>
      </c>
      <c r="H96" s="848">
        <f>G97</f>
        <v>10664.682539682541</v>
      </c>
      <c r="I96" s="773" t="s">
        <v>844</v>
      </c>
      <c r="K96" s="749"/>
    </row>
    <row r="97" spans="2:11" ht="42" x14ac:dyDescent="0.3">
      <c r="B97" s="876"/>
      <c r="C97" s="873"/>
      <c r="D97" s="782" t="str">
        <f>D93</f>
        <v>Société d’Ingénierie, d’Etudes et de Contrôle (SINEC)</v>
      </c>
      <c r="E97" s="804" t="str">
        <f t="shared" ref="E97" si="32">D97</f>
        <v>Société d’Ingénierie, d’Etudes et de Contrôle (SINEC)</v>
      </c>
      <c r="F97" s="778"/>
      <c r="G97" s="820">
        <f>6450000/604.8</f>
        <v>10664.682539682541</v>
      </c>
      <c r="H97" s="849"/>
      <c r="I97" s="773"/>
      <c r="K97" s="744"/>
    </row>
    <row r="98" spans="2:11" ht="44.4" customHeight="1" x14ac:dyDescent="0.3">
      <c r="B98" s="876"/>
      <c r="C98" s="874"/>
      <c r="D98" s="782" t="str">
        <f>D94</f>
        <v>Bureau d’Etudes Hydraulique et Assainissement (H&amp;A Consult sarl)</v>
      </c>
      <c r="E98" s="784" t="str">
        <f>D98</f>
        <v>Bureau d’Etudes Hydraulique et Assainissement (H&amp;A Consult sarl)</v>
      </c>
      <c r="F98" s="757">
        <v>42589</v>
      </c>
      <c r="G98" s="820">
        <f>7200000/604.8</f>
        <v>11904.761904761906</v>
      </c>
      <c r="H98" s="850"/>
      <c r="I98" s="774"/>
      <c r="K98" s="744"/>
    </row>
    <row r="99" spans="2:11" ht="56" x14ac:dyDescent="0.3">
      <c r="B99" s="876"/>
      <c r="C99" s="873" t="s">
        <v>815</v>
      </c>
      <c r="D99" s="782" t="str">
        <f>D96</f>
        <v>Bureau d’études, de Recherche et d’Orientation pour la surveillance et le contrôle des Travaux (BURSOCLE-MALI)</v>
      </c>
      <c r="E99" s="784" t="s">
        <v>737</v>
      </c>
      <c r="F99" s="778"/>
      <c r="G99" s="820" t="s">
        <v>737</v>
      </c>
      <c r="H99" s="848">
        <f>G100</f>
        <v>11078.042328042329</v>
      </c>
      <c r="I99" s="773" t="s">
        <v>844</v>
      </c>
      <c r="K99" s="744"/>
    </row>
    <row r="100" spans="2:11" ht="42" x14ac:dyDescent="0.3">
      <c r="B100" s="876"/>
      <c r="C100" s="875"/>
      <c r="D100" s="782" t="str">
        <f>D97</f>
        <v>Société d’Ingénierie, d’Etudes et de Contrôle (SINEC)</v>
      </c>
      <c r="E100" s="805" t="str">
        <f t="shared" ref="E100" si="33">D100</f>
        <v>Société d’Ingénierie, d’Etudes et de Contrôle (SINEC)</v>
      </c>
      <c r="F100" s="778"/>
      <c r="G100" s="820">
        <f>6700000/604.8</f>
        <v>11078.042328042329</v>
      </c>
      <c r="H100" s="851"/>
      <c r="I100" s="775"/>
      <c r="K100" s="744"/>
    </row>
    <row r="101" spans="2:11" ht="168" x14ac:dyDescent="0.3">
      <c r="B101" s="876"/>
      <c r="C101" s="873" t="s">
        <v>850</v>
      </c>
      <c r="D101" s="799" t="s">
        <v>1081</v>
      </c>
      <c r="E101" s="772" t="str">
        <f>D101</f>
        <v>OMVF (Office de la mise en valeur du système Faguibine)</v>
      </c>
      <c r="F101" s="778">
        <v>42578</v>
      </c>
      <c r="G101" s="822">
        <v>23370.205026455027</v>
      </c>
      <c r="H101" s="852">
        <v>23370.205026455027</v>
      </c>
      <c r="I101" s="756" t="s">
        <v>765</v>
      </c>
      <c r="K101" s="744"/>
    </row>
    <row r="102" spans="2:11" x14ac:dyDescent="0.3">
      <c r="B102" s="876"/>
      <c r="C102" s="874"/>
      <c r="D102" s="796" t="s">
        <v>1068</v>
      </c>
      <c r="E102" s="772" t="s">
        <v>737</v>
      </c>
      <c r="F102" s="778">
        <v>42668</v>
      </c>
      <c r="G102" s="822" t="s">
        <v>737</v>
      </c>
      <c r="H102" s="850"/>
      <c r="I102" s="753"/>
      <c r="K102" s="744"/>
    </row>
    <row r="103" spans="2:11" ht="42" x14ac:dyDescent="0.3">
      <c r="B103" s="876"/>
      <c r="C103" s="873" t="s">
        <v>851</v>
      </c>
      <c r="D103" s="794" t="s">
        <v>1069</v>
      </c>
      <c r="E103" s="806" t="str">
        <f t="shared" ref="E103:E104" si="34">D103</f>
        <v>Dr Abdou BALLO</v>
      </c>
      <c r="F103" s="778">
        <f>F102</f>
        <v>42668</v>
      </c>
      <c r="G103" s="822">
        <f>7500000/604.8</f>
        <v>12400.793650793652</v>
      </c>
      <c r="H103" s="849">
        <v>12400.793650793652</v>
      </c>
      <c r="I103" s="756" t="s">
        <v>746</v>
      </c>
      <c r="K103" s="744"/>
    </row>
    <row r="104" spans="2:11" ht="28" x14ac:dyDescent="0.3">
      <c r="B104" s="876"/>
      <c r="C104" s="873"/>
      <c r="D104" s="792" t="s">
        <v>1070</v>
      </c>
      <c r="E104" s="772" t="str">
        <f t="shared" si="34"/>
        <v>Dr Souleymane sidi TRAORE</v>
      </c>
      <c r="F104" s="778">
        <f>F103</f>
        <v>42668</v>
      </c>
      <c r="G104" s="822">
        <f>8440000/604.8</f>
        <v>13955.026455026456</v>
      </c>
      <c r="H104" s="849"/>
      <c r="I104" s="756"/>
      <c r="K104" s="749"/>
    </row>
    <row r="105" spans="2:11" ht="56" x14ac:dyDescent="0.3">
      <c r="B105" s="876"/>
      <c r="C105" s="874"/>
      <c r="D105" s="793" t="s">
        <v>1072</v>
      </c>
      <c r="E105" s="807" t="str">
        <f>D105</f>
        <v>Cabinet d’Etude et d’Expertise pour le Développement des Initiatives locales (CEEDIL)</v>
      </c>
      <c r="F105" s="772" t="s">
        <v>1076</v>
      </c>
      <c r="G105" s="823">
        <f>6626000/604.8</f>
        <v>10955.687830687832</v>
      </c>
      <c r="H105" s="850"/>
      <c r="I105" s="753"/>
      <c r="K105" s="744"/>
    </row>
    <row r="106" spans="2:11" ht="65.150000000000006" customHeight="1" x14ac:dyDescent="0.3">
      <c r="B106" s="876"/>
      <c r="C106" s="873" t="s">
        <v>817</v>
      </c>
      <c r="D106" s="796" t="s">
        <v>1071</v>
      </c>
      <c r="E106" s="785" t="s">
        <v>737</v>
      </c>
      <c r="F106" s="772" t="str">
        <f t="shared" ref="F106:F116" si="35">F105</f>
        <v>01-04/11/2016</v>
      </c>
      <c r="G106" s="820" t="s">
        <v>737</v>
      </c>
      <c r="H106" s="849">
        <v>10955.687830687832</v>
      </c>
      <c r="I106" s="773" t="s">
        <v>845</v>
      </c>
      <c r="K106" s="744"/>
    </row>
    <row r="107" spans="2:11" ht="28" x14ac:dyDescent="0.3">
      <c r="B107" s="876"/>
      <c r="C107" s="873"/>
      <c r="D107" s="793" t="s">
        <v>1073</v>
      </c>
      <c r="E107" s="785" t="s">
        <v>737</v>
      </c>
      <c r="F107" s="772" t="str">
        <f t="shared" si="35"/>
        <v>01-04/11/2016</v>
      </c>
      <c r="G107" s="820" t="s">
        <v>737</v>
      </c>
      <c r="H107" s="849"/>
      <c r="I107" s="773"/>
      <c r="K107" s="744"/>
    </row>
    <row r="108" spans="2:11" ht="21.9" customHeight="1" x14ac:dyDescent="0.35">
      <c r="B108" s="876"/>
      <c r="C108" s="873"/>
      <c r="D108" s="800" t="s">
        <v>1074</v>
      </c>
      <c r="E108" s="785" t="str">
        <f t="shared" ref="E108" si="36">D108</f>
        <v xml:space="preserve">Yoli Consult </v>
      </c>
      <c r="F108" s="772" t="str">
        <f t="shared" si="35"/>
        <v>01-04/11/2016</v>
      </c>
      <c r="G108" s="824">
        <f>7200000/604.8</f>
        <v>11904.761904761906</v>
      </c>
      <c r="H108" s="849"/>
      <c r="I108" s="773"/>
      <c r="K108" s="744"/>
    </row>
    <row r="109" spans="2:11" ht="56" x14ac:dyDescent="0.3">
      <c r="B109" s="876"/>
      <c r="C109" s="874"/>
      <c r="D109" s="783" t="str">
        <f>D105</f>
        <v>Cabinet d’Etude et d’Expertise pour le Développement des Initiatives locales (CEEDIL)</v>
      </c>
      <c r="E109" s="806" t="str">
        <f>D109</f>
        <v>Cabinet d’Etude et d’Expertise pour le Développement des Initiatives locales (CEEDIL)</v>
      </c>
      <c r="F109" s="772" t="str">
        <f t="shared" si="35"/>
        <v>01-04/11/2016</v>
      </c>
      <c r="G109" s="820">
        <f>G105</f>
        <v>10955.687830687832</v>
      </c>
      <c r="H109" s="850"/>
      <c r="I109" s="774"/>
      <c r="K109" s="744"/>
    </row>
    <row r="110" spans="2:11" ht="84" x14ac:dyDescent="0.3">
      <c r="B110" s="876"/>
      <c r="C110" s="873" t="s">
        <v>819</v>
      </c>
      <c r="D110" s="783" t="str">
        <f t="shared" ref="D110:D112" si="37">D106</f>
        <v>Bureau d’Etude et de Conseil en Administration et Développement local(BECADL)</v>
      </c>
      <c r="E110" s="772" t="s">
        <v>737</v>
      </c>
      <c r="F110" s="772" t="str">
        <f t="shared" si="35"/>
        <v>01-04/11/2016</v>
      </c>
      <c r="G110" s="820" t="s">
        <v>737</v>
      </c>
      <c r="H110" s="849">
        <v>10955.687830687832</v>
      </c>
      <c r="I110" s="773" t="s">
        <v>845</v>
      </c>
      <c r="K110" s="744"/>
    </row>
    <row r="111" spans="2:11" ht="28" x14ac:dyDescent="0.3">
      <c r="B111" s="876"/>
      <c r="C111" s="873"/>
      <c r="D111" s="783" t="str">
        <f t="shared" si="37"/>
        <v xml:space="preserve">Géomètrie-Cartographie-Aménagement et Topographie (GCAT) </v>
      </c>
      <c r="E111" s="772" t="s">
        <v>737</v>
      </c>
      <c r="F111" s="772" t="str">
        <f t="shared" si="35"/>
        <v>01-04/11/2016</v>
      </c>
      <c r="G111" s="820" t="s">
        <v>737</v>
      </c>
      <c r="H111" s="849"/>
      <c r="I111" s="773"/>
      <c r="K111" s="744"/>
    </row>
    <row r="112" spans="2:11" ht="28" x14ac:dyDescent="0.3">
      <c r="B112" s="876"/>
      <c r="C112" s="873"/>
      <c r="D112" s="783" t="str">
        <f t="shared" si="37"/>
        <v xml:space="preserve">Yoli Consult </v>
      </c>
      <c r="E112" s="772" t="str">
        <f t="shared" ref="E112" si="38">D112</f>
        <v xml:space="preserve">Yoli Consult </v>
      </c>
      <c r="F112" s="772" t="str">
        <f t="shared" si="35"/>
        <v>01-04/11/2016</v>
      </c>
      <c r="G112" s="825">
        <f>G108</f>
        <v>11904.761904761906</v>
      </c>
      <c r="H112" s="849"/>
      <c r="I112" s="773"/>
      <c r="K112" s="749"/>
    </row>
    <row r="113" spans="2:11" ht="56" x14ac:dyDescent="0.3">
      <c r="B113" s="876"/>
      <c r="C113" s="874"/>
      <c r="D113" s="783" t="str">
        <f>D109</f>
        <v>Cabinet d’Etude et d’Expertise pour le Développement des Initiatives locales (CEEDIL)</v>
      </c>
      <c r="E113" s="807" t="str">
        <f>D113</f>
        <v>Cabinet d’Etude et d’Expertise pour le Développement des Initiatives locales (CEEDIL)</v>
      </c>
      <c r="F113" s="772" t="str">
        <f t="shared" si="35"/>
        <v>01-04/11/2016</v>
      </c>
      <c r="G113" s="825">
        <f>G109</f>
        <v>10955.687830687832</v>
      </c>
      <c r="H113" s="850"/>
      <c r="I113" s="774"/>
      <c r="K113" s="744"/>
    </row>
    <row r="114" spans="2:11" ht="84" x14ac:dyDescent="0.3">
      <c r="B114" s="876"/>
      <c r="C114" s="873" t="s">
        <v>846</v>
      </c>
      <c r="D114" s="783" t="str">
        <f t="shared" ref="D114:D116" si="39">D110</f>
        <v>Bureau d’Etude et de Conseil en Administration et Développement local(BECADL)</v>
      </c>
      <c r="E114" s="785" t="s">
        <v>737</v>
      </c>
      <c r="F114" s="772" t="str">
        <f t="shared" si="35"/>
        <v>01-04/11/2016</v>
      </c>
      <c r="G114" s="820" t="s">
        <v>737</v>
      </c>
      <c r="H114" s="849">
        <v>10955.687830687832</v>
      </c>
      <c r="I114" s="773" t="s">
        <v>845</v>
      </c>
      <c r="K114" s="744"/>
    </row>
    <row r="115" spans="2:11" ht="28" x14ac:dyDescent="0.3">
      <c r="B115" s="876"/>
      <c r="C115" s="873"/>
      <c r="D115" s="783" t="str">
        <f t="shared" si="39"/>
        <v xml:space="preserve">Géomètrie-Cartographie-Aménagement et Topographie (GCAT) </v>
      </c>
      <c r="E115" s="785" t="s">
        <v>737</v>
      </c>
      <c r="F115" s="772" t="str">
        <f t="shared" si="35"/>
        <v>01-04/11/2016</v>
      </c>
      <c r="G115" s="820" t="s">
        <v>737</v>
      </c>
      <c r="H115" s="849"/>
      <c r="I115" s="773"/>
      <c r="K115" s="744"/>
    </row>
    <row r="116" spans="2:11" ht="28" x14ac:dyDescent="0.3">
      <c r="B116" s="876"/>
      <c r="C116" s="873"/>
      <c r="D116" s="783" t="str">
        <f t="shared" si="39"/>
        <v xml:space="preserve">Yoli Consult </v>
      </c>
      <c r="E116" s="785" t="str">
        <f t="shared" ref="E116" si="40">D116</f>
        <v xml:space="preserve">Yoli Consult </v>
      </c>
      <c r="F116" s="772" t="str">
        <f t="shared" si="35"/>
        <v>01-04/11/2016</v>
      </c>
      <c r="G116" s="820">
        <f>G112</f>
        <v>11904.761904761906</v>
      </c>
      <c r="H116" s="849"/>
      <c r="I116" s="773"/>
      <c r="K116" s="744"/>
    </row>
    <row r="117" spans="2:11" ht="56" x14ac:dyDescent="0.3">
      <c r="B117" s="876"/>
      <c r="C117" s="874"/>
      <c r="D117" s="783" t="str">
        <f>D113</f>
        <v>Cabinet d’Etude et d’Expertise pour le Développement des Initiatives locales (CEEDIL)</v>
      </c>
      <c r="E117" s="807" t="str">
        <f>D117</f>
        <v>Cabinet d’Etude et d’Expertise pour le Développement des Initiatives locales (CEEDIL)</v>
      </c>
      <c r="F117" s="772" t="s">
        <v>1076</v>
      </c>
      <c r="G117" s="820">
        <f>1826000/604.8</f>
        <v>3019.1798941798943</v>
      </c>
      <c r="H117" s="850"/>
      <c r="I117" s="774"/>
      <c r="K117" s="744"/>
    </row>
    <row r="118" spans="2:11" ht="70" x14ac:dyDescent="0.3">
      <c r="B118" s="876"/>
      <c r="C118" s="873" t="s">
        <v>822</v>
      </c>
      <c r="D118" s="783" t="str">
        <f t="shared" ref="D118:D120" si="41">D114</f>
        <v>Bureau d’Etude et de Conseil en Administration et Développement local(BECADL)</v>
      </c>
      <c r="E118" s="785" t="s">
        <v>737</v>
      </c>
      <c r="F118" s="772" t="str">
        <f>F117</f>
        <v>01-04/11/2016</v>
      </c>
      <c r="G118" s="820" t="s">
        <v>737</v>
      </c>
      <c r="H118" s="848">
        <f>G117</f>
        <v>3019.1798941798943</v>
      </c>
      <c r="I118" s="773" t="s">
        <v>845</v>
      </c>
      <c r="K118" s="744"/>
    </row>
    <row r="119" spans="2:11" ht="28" x14ac:dyDescent="0.3">
      <c r="B119" s="876"/>
      <c r="C119" s="873"/>
      <c r="D119" s="783" t="str">
        <f t="shared" si="41"/>
        <v xml:space="preserve">Géomètrie-Cartographie-Aménagement et Topographie (GCAT) </v>
      </c>
      <c r="E119" s="785" t="s">
        <v>737</v>
      </c>
      <c r="F119" s="772" t="str">
        <f>F118</f>
        <v>01-04/11/2016</v>
      </c>
      <c r="G119" s="820" t="s">
        <v>737</v>
      </c>
      <c r="H119" s="849"/>
      <c r="I119" s="773"/>
      <c r="K119" s="744"/>
    </row>
    <row r="120" spans="2:11" ht="28" x14ac:dyDescent="0.3">
      <c r="B120" s="876"/>
      <c r="C120" s="873"/>
      <c r="D120" s="783" t="str">
        <f t="shared" si="41"/>
        <v xml:space="preserve">Yoli Consult </v>
      </c>
      <c r="E120" s="785" t="str">
        <f t="shared" ref="E120" si="42">D120</f>
        <v xml:space="preserve">Yoli Consult </v>
      </c>
      <c r="F120" s="772" t="str">
        <f>F119</f>
        <v>01-04/11/2016</v>
      </c>
      <c r="G120" s="820">
        <f>2500000/604.8</f>
        <v>4133.597883597884</v>
      </c>
      <c r="H120" s="849"/>
      <c r="I120" s="773"/>
      <c r="K120" s="749"/>
    </row>
    <row r="121" spans="2:11" ht="56" x14ac:dyDescent="0.35">
      <c r="B121" s="876"/>
      <c r="C121" s="874"/>
      <c r="D121" s="783" t="str">
        <f>D117</f>
        <v>Cabinet d’Etude et d’Expertise pour le Développement des Initiatives locales (CEEDIL)</v>
      </c>
      <c r="E121" s="807" t="str">
        <f>D121</f>
        <v>Cabinet d’Etude et d’Expertise pour le Développement des Initiatives locales (CEEDIL)</v>
      </c>
      <c r="F121" s="772" t="s">
        <v>1076</v>
      </c>
      <c r="G121" s="824">
        <f>2326000/604.8</f>
        <v>3845.899470899471</v>
      </c>
      <c r="H121" s="850"/>
      <c r="I121" s="774"/>
      <c r="K121" s="744"/>
    </row>
    <row r="122" spans="2:11" ht="56" x14ac:dyDescent="0.3">
      <c r="B122" s="876"/>
      <c r="C122" s="873" t="s">
        <v>823</v>
      </c>
      <c r="D122" s="783" t="str">
        <f t="shared" ref="D122:D124" si="43">D118</f>
        <v>Bureau d’Etude et de Conseil en Administration et Développement local(BECADL)</v>
      </c>
      <c r="E122" s="785" t="s">
        <v>737</v>
      </c>
      <c r="F122" s="772"/>
      <c r="G122" s="820" t="s">
        <v>737</v>
      </c>
      <c r="H122" s="848">
        <f>G121</f>
        <v>3845.899470899471</v>
      </c>
      <c r="I122" s="773" t="s">
        <v>845</v>
      </c>
      <c r="K122" s="744"/>
    </row>
    <row r="123" spans="2:11" ht="28" x14ac:dyDescent="0.3">
      <c r="B123" s="876"/>
      <c r="C123" s="873"/>
      <c r="D123" s="783" t="str">
        <f t="shared" si="43"/>
        <v xml:space="preserve">Géomètrie-Cartographie-Aménagement et Topographie (GCAT) </v>
      </c>
      <c r="E123" s="785" t="s">
        <v>737</v>
      </c>
      <c r="F123" s="772"/>
      <c r="G123" s="820" t="s">
        <v>737</v>
      </c>
      <c r="H123" s="849"/>
      <c r="I123" s="773"/>
      <c r="K123" s="744"/>
    </row>
    <row r="124" spans="2:11" ht="15.5" x14ac:dyDescent="0.35">
      <c r="B124" s="876"/>
      <c r="C124" s="873"/>
      <c r="D124" s="783" t="str">
        <f t="shared" si="43"/>
        <v xml:space="preserve">Yoli Consult </v>
      </c>
      <c r="E124" s="785" t="str">
        <f t="shared" ref="E124" si="44">D124</f>
        <v xml:space="preserve">Yoli Consult </v>
      </c>
      <c r="F124" s="772"/>
      <c r="G124" s="824">
        <f>3480000/604.8</f>
        <v>5753.9682539682544</v>
      </c>
      <c r="H124" s="849"/>
      <c r="I124" s="773"/>
      <c r="K124" s="744"/>
    </row>
    <row r="125" spans="2:11" ht="56" x14ac:dyDescent="0.35">
      <c r="B125" s="876"/>
      <c r="C125" s="874"/>
      <c r="D125" s="783" t="str">
        <f>D121</f>
        <v>Cabinet d’Etude et d’Expertise pour le Développement des Initiatives locales (CEEDIL)</v>
      </c>
      <c r="E125" s="807" t="str">
        <f>D125</f>
        <v>Cabinet d’Etude et d’Expertise pour le Développement des Initiatives locales (CEEDIL)</v>
      </c>
      <c r="F125" s="772" t="s">
        <v>1076</v>
      </c>
      <c r="G125" s="824">
        <f>5626000/604.8</f>
        <v>9302.2486772486773</v>
      </c>
      <c r="H125" s="850"/>
      <c r="I125" s="774"/>
      <c r="K125" s="744"/>
    </row>
    <row r="126" spans="2:11" ht="70" x14ac:dyDescent="0.3">
      <c r="B126" s="876"/>
      <c r="C126" s="873" t="s">
        <v>824</v>
      </c>
      <c r="D126" s="783" t="str">
        <f t="shared" ref="D126:D128" si="45">D122</f>
        <v>Bureau d’Etude et de Conseil en Administration et Développement local(BECADL)</v>
      </c>
      <c r="E126" s="785" t="s">
        <v>737</v>
      </c>
      <c r="F126" s="772"/>
      <c r="G126" s="820" t="s">
        <v>737</v>
      </c>
      <c r="H126" s="849">
        <v>9302.2486772486773</v>
      </c>
      <c r="I126" s="773" t="s">
        <v>845</v>
      </c>
      <c r="K126" s="744"/>
    </row>
    <row r="127" spans="2:11" ht="28" x14ac:dyDescent="0.3">
      <c r="B127" s="876"/>
      <c r="C127" s="873"/>
      <c r="D127" s="783" t="str">
        <f t="shared" si="45"/>
        <v xml:space="preserve">Géomètrie-Cartographie-Aménagement et Topographie (GCAT) </v>
      </c>
      <c r="E127" s="785" t="s">
        <v>737</v>
      </c>
      <c r="F127" s="772"/>
      <c r="G127" s="820" t="s">
        <v>737</v>
      </c>
      <c r="H127" s="849"/>
      <c r="I127" s="773"/>
      <c r="K127" s="744"/>
    </row>
    <row r="128" spans="2:11" ht="15.5" x14ac:dyDescent="0.35">
      <c r="B128" s="876"/>
      <c r="C128" s="873"/>
      <c r="D128" s="783" t="str">
        <f t="shared" si="45"/>
        <v xml:space="preserve">Yoli Consult </v>
      </c>
      <c r="E128" s="785" t="str">
        <f t="shared" ref="E128" si="46">D128</f>
        <v xml:space="preserve">Yoli Consult </v>
      </c>
      <c r="F128" s="772"/>
      <c r="G128" s="824">
        <f>6000000/604.8</f>
        <v>9920.6349206349205</v>
      </c>
      <c r="H128" s="849"/>
      <c r="I128" s="773"/>
      <c r="K128" s="749"/>
    </row>
    <row r="129" spans="2:11" ht="56" x14ac:dyDescent="0.3">
      <c r="B129" s="876"/>
      <c r="C129" s="874"/>
      <c r="D129" s="783" t="str">
        <f>D125</f>
        <v>Cabinet d’Etude et d’Expertise pour le Développement des Initiatives locales (CEEDIL)</v>
      </c>
      <c r="E129" s="807" t="str">
        <f>D129</f>
        <v>Cabinet d’Etude et d’Expertise pour le Développement des Initiatives locales (CEEDIL)</v>
      </c>
      <c r="F129" s="772" t="s">
        <v>1076</v>
      </c>
      <c r="G129" s="820">
        <f>G125</f>
        <v>9302.2486772486773</v>
      </c>
      <c r="H129" s="850"/>
      <c r="I129" s="774"/>
      <c r="K129" s="744"/>
    </row>
    <row r="130" spans="2:11" ht="84" x14ac:dyDescent="0.3">
      <c r="B130" s="876"/>
      <c r="C130" s="873" t="s">
        <v>825</v>
      </c>
      <c r="D130" s="783" t="str">
        <f t="shared" ref="D130:D132" si="47">D126</f>
        <v>Bureau d’Etude et de Conseil en Administration et Développement local(BECADL)</v>
      </c>
      <c r="E130" s="785" t="s">
        <v>737</v>
      </c>
      <c r="F130" s="772"/>
      <c r="G130" s="820" t="s">
        <v>737</v>
      </c>
      <c r="H130" s="849">
        <v>9302.2486772486773</v>
      </c>
      <c r="I130" s="773" t="s">
        <v>845</v>
      </c>
      <c r="K130" s="744"/>
    </row>
    <row r="131" spans="2:11" ht="28" x14ac:dyDescent="0.3">
      <c r="B131" s="876"/>
      <c r="C131" s="873"/>
      <c r="D131" s="783" t="str">
        <f t="shared" si="47"/>
        <v xml:space="preserve">Géomètrie-Cartographie-Aménagement et Topographie (GCAT) </v>
      </c>
      <c r="E131" s="785" t="s">
        <v>737</v>
      </c>
      <c r="F131" s="772"/>
      <c r="G131" s="820" t="s">
        <v>737</v>
      </c>
      <c r="H131" s="849"/>
      <c r="I131" s="773"/>
      <c r="K131" s="744"/>
    </row>
    <row r="132" spans="2:11" x14ac:dyDescent="0.3">
      <c r="B132" s="876"/>
      <c r="C132" s="873"/>
      <c r="D132" s="783" t="str">
        <f t="shared" si="47"/>
        <v xml:space="preserve">Yoli Consult </v>
      </c>
      <c r="E132" s="785" t="str">
        <f t="shared" ref="E132" si="48">D132</f>
        <v xml:space="preserve">Yoli Consult </v>
      </c>
      <c r="F132" s="772"/>
      <c r="G132" s="820">
        <f>G128</f>
        <v>9920.6349206349205</v>
      </c>
      <c r="H132" s="849"/>
      <c r="I132" s="773"/>
      <c r="K132" s="744"/>
    </row>
    <row r="133" spans="2:11" ht="56" x14ac:dyDescent="0.35">
      <c r="B133" s="876"/>
      <c r="C133" s="874"/>
      <c r="D133" s="783" t="str">
        <f>D129</f>
        <v>Cabinet d’Etude et d’Expertise pour le Développement des Initiatives locales (CEEDIL)</v>
      </c>
      <c r="E133" s="807" t="str">
        <f>D133</f>
        <v>Cabinet d’Etude et d’Expertise pour le Développement des Initiatives locales (CEEDIL)</v>
      </c>
      <c r="F133" s="772" t="s">
        <v>1076</v>
      </c>
      <c r="G133" s="824">
        <f>6128000/604.8</f>
        <v>10132.275132275134</v>
      </c>
      <c r="H133" s="850"/>
      <c r="I133" s="774"/>
      <c r="K133" s="744"/>
    </row>
    <row r="134" spans="2:11" ht="70" x14ac:dyDescent="0.3">
      <c r="B134" s="876"/>
      <c r="C134" s="873" t="s">
        <v>826</v>
      </c>
      <c r="D134" s="783" t="str">
        <f t="shared" ref="D134:D136" si="49">D130</f>
        <v>Bureau d’Etude et de Conseil en Administration et Développement local(BECADL)</v>
      </c>
      <c r="E134" s="785" t="s">
        <v>737</v>
      </c>
      <c r="F134" s="772"/>
      <c r="G134" s="820" t="s">
        <v>737</v>
      </c>
      <c r="H134" s="848">
        <f>G133</f>
        <v>10132.275132275134</v>
      </c>
      <c r="I134" s="773" t="s">
        <v>845</v>
      </c>
      <c r="K134" s="744"/>
    </row>
    <row r="135" spans="2:11" ht="28" x14ac:dyDescent="0.3">
      <c r="B135" s="876"/>
      <c r="C135" s="873"/>
      <c r="D135" s="783" t="str">
        <f t="shared" si="49"/>
        <v xml:space="preserve">Géomètrie-Cartographie-Aménagement et Topographie (GCAT) </v>
      </c>
      <c r="E135" s="785" t="s">
        <v>737</v>
      </c>
      <c r="F135" s="772"/>
      <c r="G135" s="820" t="s">
        <v>737</v>
      </c>
      <c r="H135" s="849"/>
      <c r="I135" s="773"/>
      <c r="K135" s="744"/>
    </row>
    <row r="136" spans="2:11" ht="15.5" x14ac:dyDescent="0.35">
      <c r="B136" s="876"/>
      <c r="C136" s="873"/>
      <c r="D136" s="783" t="str">
        <f t="shared" si="49"/>
        <v xml:space="preserve">Yoli Consult </v>
      </c>
      <c r="E136" s="785" t="str">
        <f t="shared" ref="E136" si="50">D136</f>
        <v xml:space="preserve">Yoli Consult </v>
      </c>
      <c r="F136" s="772"/>
      <c r="G136" s="824">
        <f>6128000/604.8</f>
        <v>10132.275132275134</v>
      </c>
      <c r="H136" s="849"/>
      <c r="I136" s="773"/>
      <c r="K136" s="749"/>
    </row>
    <row r="137" spans="2:11" ht="56" x14ac:dyDescent="0.35">
      <c r="B137" s="876"/>
      <c r="C137" s="874"/>
      <c r="D137" s="783" t="s">
        <v>1077</v>
      </c>
      <c r="E137" s="807" t="str">
        <f>D137</f>
        <v xml:space="preserve">Bureau d’Etudes, d’Ingénierie, de Recherche, d’Assistance et de Formation (BEIRAF Sarl), </v>
      </c>
      <c r="F137" s="772" t="s">
        <v>1076</v>
      </c>
      <c r="G137" s="824">
        <f>5730000/604.8</f>
        <v>9474.2063492063498</v>
      </c>
      <c r="H137" s="850"/>
      <c r="I137" s="774"/>
      <c r="K137" s="744"/>
    </row>
    <row r="138" spans="2:11" ht="70" x14ac:dyDescent="0.3">
      <c r="B138" s="876"/>
      <c r="C138" s="873" t="s">
        <v>827</v>
      </c>
      <c r="D138" s="783" t="s">
        <v>1078</v>
      </c>
      <c r="E138" s="785" t="s">
        <v>737</v>
      </c>
      <c r="F138" s="772"/>
      <c r="G138" s="820" t="s">
        <v>737</v>
      </c>
      <c r="H138" s="849">
        <v>9474.2063492063498</v>
      </c>
      <c r="I138" s="773" t="s">
        <v>845</v>
      </c>
      <c r="K138" s="744"/>
    </row>
    <row r="139" spans="2:11" ht="31" x14ac:dyDescent="0.35">
      <c r="B139" s="876"/>
      <c r="C139" s="873"/>
      <c r="D139" s="787" t="s">
        <v>1079</v>
      </c>
      <c r="E139" s="788" t="str">
        <f t="shared" ref="E139" si="51">D139</f>
        <v xml:space="preserve">Aigle Structure Technique (ASTEC Sarl ) </v>
      </c>
      <c r="F139" s="772"/>
      <c r="G139" s="824">
        <f>6700000/604.8</f>
        <v>11078.042328042329</v>
      </c>
      <c r="H139" s="849"/>
      <c r="I139" s="773"/>
      <c r="K139" s="744"/>
    </row>
    <row r="140" spans="2:11" ht="62.15" customHeight="1" x14ac:dyDescent="0.35">
      <c r="B140" s="876"/>
      <c r="C140" s="874"/>
      <c r="D140" s="783" t="str">
        <f>D137</f>
        <v xml:space="preserve">Bureau d’Etudes, d’Ingénierie, de Recherche, d’Assistance et de Formation (BEIRAF Sarl), </v>
      </c>
      <c r="E140" s="808" t="str">
        <f>D140</f>
        <v xml:space="preserve">Bureau d’Etudes, d’Ingénierie, de Recherche, d’Assistance et de Formation (BEIRAF Sarl), </v>
      </c>
      <c r="F140" s="772" t="s">
        <v>1076</v>
      </c>
      <c r="G140" s="824">
        <f>4715000/604.8</f>
        <v>7795.965608465609</v>
      </c>
      <c r="H140" s="850"/>
      <c r="I140" s="774"/>
      <c r="K140" s="744"/>
    </row>
    <row r="141" spans="2:11" ht="56" x14ac:dyDescent="0.3">
      <c r="B141" s="876"/>
      <c r="C141" s="873" t="s">
        <v>829</v>
      </c>
      <c r="D141" s="783" t="str">
        <f t="shared" ref="D141:D142" si="52">D138</f>
        <v>Conseils - Etudes - Recherches - Techniques - Engineering – Services (CERTES Sarl)</v>
      </c>
      <c r="E141" s="788" t="s">
        <v>737</v>
      </c>
      <c r="F141" s="772"/>
      <c r="G141" s="820" t="s">
        <v>737</v>
      </c>
      <c r="H141" s="849">
        <v>7795.965608465609</v>
      </c>
      <c r="I141" s="773" t="s">
        <v>845</v>
      </c>
      <c r="K141" s="744"/>
    </row>
    <row r="142" spans="2:11" ht="28" x14ac:dyDescent="0.3">
      <c r="B142" s="876"/>
      <c r="C142" s="873"/>
      <c r="D142" s="783" t="str">
        <f t="shared" si="52"/>
        <v xml:space="preserve">Aigle Structure Technique (ASTEC Sarl ) </v>
      </c>
      <c r="E142" s="788" t="str">
        <f t="shared" ref="E142" si="53">D142</f>
        <v xml:space="preserve">Aigle Structure Technique (ASTEC Sarl ) </v>
      </c>
      <c r="F142" s="772"/>
      <c r="G142" s="820">
        <f>G139</f>
        <v>11078.042328042329</v>
      </c>
      <c r="H142" s="849"/>
      <c r="I142" s="773"/>
      <c r="K142" s="744"/>
    </row>
    <row r="143" spans="2:11" ht="56" x14ac:dyDescent="0.35">
      <c r="B143" s="876"/>
      <c r="C143" s="874"/>
      <c r="D143" s="783" t="str">
        <f>D140</f>
        <v xml:space="preserve">Bureau d’Etudes, d’Ingénierie, de Recherche, d’Assistance et de Formation (BEIRAF Sarl), </v>
      </c>
      <c r="E143" s="807" t="str">
        <f>D143</f>
        <v xml:space="preserve">Bureau d’Etudes, d’Ingénierie, de Recherche, d’Assistance et de Formation (BEIRAF Sarl), </v>
      </c>
      <c r="F143" s="772" t="s">
        <v>1076</v>
      </c>
      <c r="G143" s="826">
        <f>6715000/604.8</f>
        <v>11102.843915343916</v>
      </c>
      <c r="H143" s="850"/>
      <c r="I143" s="774"/>
      <c r="K143" s="744"/>
    </row>
    <row r="144" spans="2:11" ht="84" x14ac:dyDescent="0.3">
      <c r="B144" s="876"/>
      <c r="C144" s="873" t="s">
        <v>830</v>
      </c>
      <c r="D144" s="783" t="str">
        <f t="shared" ref="D144:D145" si="54">D141</f>
        <v>Conseils - Etudes - Recherches - Techniques - Engineering – Services (CERTES Sarl)</v>
      </c>
      <c r="E144" s="785" t="s">
        <v>737</v>
      </c>
      <c r="F144" s="772"/>
      <c r="G144" s="820" t="s">
        <v>737</v>
      </c>
      <c r="H144" s="849">
        <v>11102.843915343916</v>
      </c>
      <c r="I144" s="773" t="s">
        <v>845</v>
      </c>
      <c r="K144" s="749"/>
    </row>
    <row r="145" spans="2:11" ht="28" x14ac:dyDescent="0.35">
      <c r="B145" s="876"/>
      <c r="C145" s="873"/>
      <c r="D145" s="783" t="str">
        <f t="shared" si="54"/>
        <v xml:space="preserve">Aigle Structure Technique (ASTEC Sarl ) </v>
      </c>
      <c r="E145" s="785" t="str">
        <f t="shared" ref="E145" si="55">D145</f>
        <v xml:space="preserve">Aigle Structure Technique (ASTEC Sarl ) </v>
      </c>
      <c r="F145" s="772"/>
      <c r="G145" s="826">
        <f>6800000/604.8</f>
        <v>11243.386243386245</v>
      </c>
      <c r="H145" s="849"/>
      <c r="I145" s="773"/>
      <c r="K145" s="744"/>
    </row>
    <row r="146" spans="2:11" ht="56" x14ac:dyDescent="0.35">
      <c r="B146" s="876"/>
      <c r="C146" s="874"/>
      <c r="D146" s="783" t="str">
        <f>D143</f>
        <v xml:space="preserve">Bureau d’Etudes, d’Ingénierie, de Recherche, d’Assistance et de Formation (BEIRAF Sarl), </v>
      </c>
      <c r="E146" s="807" t="str">
        <f>D146</f>
        <v xml:space="preserve">Bureau d’Etudes, d’Ingénierie, de Recherche, d’Assistance et de Formation (BEIRAF Sarl), </v>
      </c>
      <c r="F146" s="772" t="s">
        <v>1076</v>
      </c>
      <c r="G146" s="826">
        <f>6230000/604.8</f>
        <v>10300.925925925927</v>
      </c>
      <c r="H146" s="850"/>
      <c r="I146" s="774"/>
      <c r="K146" s="744"/>
    </row>
    <row r="147" spans="2:11" ht="62.4" customHeight="1" x14ac:dyDescent="0.3">
      <c r="B147" s="876"/>
      <c r="C147" s="873" t="s">
        <v>831</v>
      </c>
      <c r="D147" s="783" t="str">
        <f t="shared" ref="D147:D148" si="56">D144</f>
        <v>Conseils - Etudes - Recherches - Techniques - Engineering – Services (CERTES Sarl)</v>
      </c>
      <c r="E147" s="785" t="s">
        <v>737</v>
      </c>
      <c r="F147" s="772"/>
      <c r="G147" s="820" t="s">
        <v>737</v>
      </c>
      <c r="H147" s="849">
        <v>10300.925925925927</v>
      </c>
      <c r="I147" s="773" t="s">
        <v>845</v>
      </c>
      <c r="K147" s="744"/>
    </row>
    <row r="148" spans="2:11" ht="28" x14ac:dyDescent="0.35">
      <c r="B148" s="876"/>
      <c r="C148" s="873"/>
      <c r="D148" s="783" t="str">
        <f t="shared" si="56"/>
        <v xml:space="preserve">Aigle Structure Technique (ASTEC Sarl ) </v>
      </c>
      <c r="E148" s="785" t="str">
        <f t="shared" ref="E148" si="57">D148</f>
        <v xml:space="preserve">Aigle Structure Technique (ASTEC Sarl ) </v>
      </c>
      <c r="F148" s="772"/>
      <c r="G148" s="826">
        <f>6700000/604.8</f>
        <v>11078.042328042329</v>
      </c>
      <c r="H148" s="849"/>
      <c r="I148" s="773"/>
      <c r="K148" s="744"/>
    </row>
    <row r="149" spans="2:11" ht="56" x14ac:dyDescent="0.35">
      <c r="B149" s="876"/>
      <c r="C149" s="874"/>
      <c r="D149" s="783" t="str">
        <f>D146</f>
        <v xml:space="preserve">Bureau d’Etudes, d’Ingénierie, de Recherche, d’Assistance et de Formation (BEIRAF Sarl), </v>
      </c>
      <c r="E149" s="807" t="str">
        <f>D149</f>
        <v xml:space="preserve">Bureau d’Etudes, d’Ingénierie, de Recherche, d’Assistance et de Formation (BEIRAF Sarl), </v>
      </c>
      <c r="F149" s="772" t="s">
        <v>1076</v>
      </c>
      <c r="G149" s="826">
        <f>6200000/604.8</f>
        <v>10251.322751322752</v>
      </c>
      <c r="H149" s="850"/>
      <c r="I149" s="774"/>
      <c r="K149" s="744"/>
    </row>
    <row r="150" spans="2:11" ht="70" x14ac:dyDescent="0.3">
      <c r="B150" s="876"/>
      <c r="C150" s="873" t="s">
        <v>832</v>
      </c>
      <c r="D150" s="783" t="str">
        <f t="shared" ref="D150:D151" si="58">D147</f>
        <v>Conseils - Etudes - Recherches - Techniques - Engineering – Services (CERTES Sarl)</v>
      </c>
      <c r="E150" s="785" t="s">
        <v>737</v>
      </c>
      <c r="F150" s="772"/>
      <c r="G150" s="820" t="s">
        <v>737</v>
      </c>
      <c r="H150" s="849">
        <v>10251.322751322752</v>
      </c>
      <c r="I150" s="773" t="s">
        <v>845</v>
      </c>
      <c r="K150" s="744"/>
    </row>
    <row r="151" spans="2:11" ht="28" x14ac:dyDescent="0.3">
      <c r="B151" s="876"/>
      <c r="C151" s="873"/>
      <c r="D151" s="783" t="str">
        <f t="shared" si="58"/>
        <v xml:space="preserve">Aigle Structure Technique (ASTEC Sarl ) </v>
      </c>
      <c r="E151" s="785" t="str">
        <f t="shared" ref="E151" si="59">D151</f>
        <v xml:space="preserve">Aigle Structure Technique (ASTEC Sarl ) </v>
      </c>
      <c r="F151" s="772"/>
      <c r="G151" s="820">
        <f>G148</f>
        <v>11078.042328042329</v>
      </c>
      <c r="H151" s="849"/>
      <c r="I151" s="773"/>
      <c r="K151" s="744"/>
    </row>
    <row r="152" spans="2:11" ht="56" x14ac:dyDescent="0.35">
      <c r="B152" s="876"/>
      <c r="C152" s="874"/>
      <c r="D152" s="783" t="str">
        <f>D149</f>
        <v xml:space="preserve">Bureau d’Etudes, d’Ingénierie, de Recherche, d’Assistance et de Formation (BEIRAF Sarl), </v>
      </c>
      <c r="E152" s="806" t="str">
        <f>D152</f>
        <v xml:space="preserve">Bureau d’Etudes, d’Ingénierie, de Recherche, d’Assistance et de Formation (BEIRAF Sarl), </v>
      </c>
      <c r="F152" s="772" t="s">
        <v>1076</v>
      </c>
      <c r="G152" s="826">
        <f>4165000/604.8</f>
        <v>6886.5740740740748</v>
      </c>
      <c r="H152" s="850"/>
      <c r="I152" s="774"/>
      <c r="K152" s="749"/>
    </row>
    <row r="153" spans="2:11" ht="84" x14ac:dyDescent="0.3">
      <c r="B153" s="876"/>
      <c r="C153" s="873" t="s">
        <v>833</v>
      </c>
      <c r="D153" s="783" t="str">
        <f t="shared" ref="D153:D154" si="60">D150</f>
        <v>Conseils - Etudes - Recherches - Techniques - Engineering – Services (CERTES Sarl)</v>
      </c>
      <c r="E153" s="772" t="s">
        <v>737</v>
      </c>
      <c r="F153" s="772"/>
      <c r="G153" s="820" t="s">
        <v>737</v>
      </c>
      <c r="H153" s="848">
        <f>G152</f>
        <v>6886.5740740740748</v>
      </c>
      <c r="I153" s="773" t="s">
        <v>845</v>
      </c>
      <c r="K153" s="744"/>
    </row>
    <row r="154" spans="2:11" ht="28" x14ac:dyDescent="0.3">
      <c r="B154" s="876"/>
      <c r="C154" s="873"/>
      <c r="D154" s="783" t="str">
        <f t="shared" si="60"/>
        <v xml:space="preserve">Aigle Structure Technique (ASTEC Sarl ) </v>
      </c>
      <c r="E154" s="772" t="str">
        <f>D154</f>
        <v xml:space="preserve">Aigle Structure Technique (ASTEC Sarl ) </v>
      </c>
      <c r="F154" s="772"/>
      <c r="G154" s="820">
        <f>6700000/604.8</f>
        <v>11078.042328042329</v>
      </c>
      <c r="H154" s="849"/>
      <c r="I154" s="773"/>
      <c r="K154" s="744"/>
    </row>
    <row r="155" spans="2:11" ht="56" x14ac:dyDescent="0.3">
      <c r="B155" s="876"/>
      <c r="C155" s="874"/>
      <c r="D155" s="783" t="str">
        <f>D152</f>
        <v xml:space="preserve">Bureau d’Etudes, d’Ingénierie, de Recherche, d’Assistance et de Formation (BEIRAF Sarl), </v>
      </c>
      <c r="E155" s="806" t="str">
        <f>D155</f>
        <v xml:space="preserve">Bureau d’Etudes, d’Ingénierie, de Recherche, d’Assistance et de Formation (BEIRAF Sarl), </v>
      </c>
      <c r="F155" s="772" t="s">
        <v>1076</v>
      </c>
      <c r="G155" s="820">
        <f>6215000/604.8</f>
        <v>10276.124338624339</v>
      </c>
      <c r="H155" s="850"/>
      <c r="I155" s="774"/>
      <c r="K155" s="744"/>
    </row>
    <row r="156" spans="2:11" ht="70" x14ac:dyDescent="0.3">
      <c r="B156" s="876"/>
      <c r="C156" s="873" t="s">
        <v>834</v>
      </c>
      <c r="D156" s="783" t="str">
        <f t="shared" ref="D156:D157" si="61">D153</f>
        <v>Conseils - Etudes - Recherches - Techniques - Engineering – Services (CERTES Sarl)</v>
      </c>
      <c r="E156" s="772" t="s">
        <v>737</v>
      </c>
      <c r="F156" s="772"/>
      <c r="G156" s="820" t="s">
        <v>737</v>
      </c>
      <c r="H156" s="849">
        <v>10276</v>
      </c>
      <c r="I156" s="773" t="s">
        <v>845</v>
      </c>
      <c r="K156" s="744"/>
    </row>
    <row r="157" spans="2:11" ht="28" x14ac:dyDescent="0.3">
      <c r="B157" s="876"/>
      <c r="C157" s="873"/>
      <c r="D157" s="783" t="str">
        <f t="shared" si="61"/>
        <v xml:space="preserve">Aigle Structure Technique (ASTEC Sarl ) </v>
      </c>
      <c r="E157" s="772" t="str">
        <f>D157</f>
        <v xml:space="preserve">Aigle Structure Technique (ASTEC Sarl ) </v>
      </c>
      <c r="F157" s="772"/>
      <c r="G157" s="820">
        <f>6700000/604.8</f>
        <v>11078.042328042329</v>
      </c>
      <c r="H157" s="849"/>
      <c r="I157" s="773"/>
      <c r="K157" s="744"/>
    </row>
    <row r="158" spans="2:11" ht="56" x14ac:dyDescent="0.3">
      <c r="B158" s="876"/>
      <c r="C158" s="874"/>
      <c r="D158" s="783" t="str">
        <f>D155</f>
        <v xml:space="preserve">Bureau d’Etudes, d’Ingénierie, de Recherche, d’Assistance et de Formation (BEIRAF Sarl), </v>
      </c>
      <c r="E158" s="806" t="str">
        <f>D158</f>
        <v xml:space="preserve">Bureau d’Etudes, d’Ingénierie, de Recherche, d’Assistance et de Formation (BEIRAF Sarl), </v>
      </c>
      <c r="F158" s="772" t="s">
        <v>1076</v>
      </c>
      <c r="G158" s="820">
        <f>6715000/604.8</f>
        <v>11102.843915343916</v>
      </c>
      <c r="H158" s="850"/>
      <c r="I158" s="774"/>
      <c r="K158" s="744"/>
    </row>
    <row r="159" spans="2:11" ht="84" x14ac:dyDescent="0.3">
      <c r="B159" s="876"/>
      <c r="C159" s="873" t="s">
        <v>835</v>
      </c>
      <c r="D159" s="783" t="str">
        <f t="shared" ref="D159:D160" si="62">D156</f>
        <v>Conseils - Etudes - Recherches - Techniques - Engineering – Services (CERTES Sarl)</v>
      </c>
      <c r="E159" s="772" t="s">
        <v>737</v>
      </c>
      <c r="F159" s="772"/>
      <c r="G159" s="820" t="s">
        <v>737</v>
      </c>
      <c r="H159" s="849">
        <v>11102.843915343916</v>
      </c>
      <c r="I159" s="773" t="s">
        <v>845</v>
      </c>
      <c r="K159" s="744"/>
    </row>
    <row r="160" spans="2:11" ht="28" x14ac:dyDescent="0.3">
      <c r="B160" s="876"/>
      <c r="C160" s="873"/>
      <c r="D160" s="783" t="str">
        <f t="shared" si="62"/>
        <v xml:space="preserve">Aigle Structure Technique (ASTEC Sarl ) </v>
      </c>
      <c r="E160" s="772" t="str">
        <f>D160</f>
        <v xml:space="preserve">Aigle Structure Technique (ASTEC Sarl ) </v>
      </c>
      <c r="F160" s="772"/>
      <c r="G160" s="820">
        <f>6800000/604.8</f>
        <v>11243.386243386245</v>
      </c>
      <c r="H160" s="849"/>
      <c r="I160" s="773"/>
      <c r="K160" s="749"/>
    </row>
    <row r="161" spans="2:11" ht="56" x14ac:dyDescent="0.3">
      <c r="B161" s="876"/>
      <c r="C161" s="874"/>
      <c r="D161" s="783" t="str">
        <f>D158</f>
        <v xml:space="preserve">Bureau d’Etudes, d’Ingénierie, de Recherche, d’Assistance et de Formation (BEIRAF Sarl), </v>
      </c>
      <c r="E161" s="806" t="str">
        <f>D161</f>
        <v xml:space="preserve">Bureau d’Etudes, d’Ingénierie, de Recherche, d’Assistance et de Formation (BEIRAF Sarl), </v>
      </c>
      <c r="F161" s="772" t="s">
        <v>1076</v>
      </c>
      <c r="G161" s="820">
        <f>G158</f>
        <v>11102.843915343916</v>
      </c>
      <c r="H161" s="850"/>
      <c r="I161" s="774"/>
      <c r="K161" s="744"/>
    </row>
    <row r="162" spans="2:11" ht="70" x14ac:dyDescent="0.3">
      <c r="B162" s="876"/>
      <c r="C162" s="873" t="s">
        <v>836</v>
      </c>
      <c r="D162" s="783" t="str">
        <f t="shared" ref="D162:D163" si="63">D159</f>
        <v>Conseils - Etudes - Recherches - Techniques - Engineering – Services (CERTES Sarl)</v>
      </c>
      <c r="E162" s="772" t="s">
        <v>737</v>
      </c>
      <c r="F162" s="772"/>
      <c r="G162" s="820" t="s">
        <v>737</v>
      </c>
      <c r="H162" s="849">
        <v>11102.843915343916</v>
      </c>
      <c r="I162" s="773" t="s">
        <v>845</v>
      </c>
      <c r="K162" s="744"/>
    </row>
    <row r="163" spans="2:11" ht="28" x14ac:dyDescent="0.3">
      <c r="B163" s="876"/>
      <c r="C163" s="873"/>
      <c r="D163" s="783" t="str">
        <f t="shared" si="63"/>
        <v xml:space="preserve">Aigle Structure Technique (ASTEC Sarl ) </v>
      </c>
      <c r="E163" s="785" t="str">
        <f>D163</f>
        <v xml:space="preserve">Aigle Structure Technique (ASTEC Sarl ) </v>
      </c>
      <c r="F163" s="772"/>
      <c r="G163" s="820">
        <f>G160</f>
        <v>11243.386243386245</v>
      </c>
      <c r="H163" s="849"/>
      <c r="I163" s="773"/>
      <c r="K163" s="744"/>
    </row>
    <row r="164" spans="2:11" ht="56" x14ac:dyDescent="0.35">
      <c r="B164" s="876"/>
      <c r="C164" s="874"/>
      <c r="D164" s="783" t="str">
        <f>D161</f>
        <v xml:space="preserve">Bureau d’Etudes, d’Ingénierie, de Recherche, d’Assistance et de Formation (BEIRAF Sarl), </v>
      </c>
      <c r="E164" s="807" t="str">
        <f>D164</f>
        <v xml:space="preserve">Bureau d’Etudes, d’Ingénierie, de Recherche, d’Assistance et de Formation (BEIRAF Sarl), </v>
      </c>
      <c r="F164" s="772" t="s">
        <v>1076</v>
      </c>
      <c r="G164" s="826">
        <f>5965000/604.8</f>
        <v>9862.7645502645519</v>
      </c>
      <c r="H164" s="850"/>
      <c r="I164" s="774"/>
      <c r="K164" s="744"/>
    </row>
    <row r="165" spans="2:11" ht="70" x14ac:dyDescent="0.3">
      <c r="B165" s="876"/>
      <c r="C165" s="873" t="s">
        <v>837</v>
      </c>
      <c r="D165" s="783" t="str">
        <f t="shared" ref="D165:D166" si="64">D162</f>
        <v>Conseils - Etudes - Recherches - Techniques - Engineering – Services (CERTES Sarl)</v>
      </c>
      <c r="E165" s="785" t="s">
        <v>737</v>
      </c>
      <c r="F165" s="772"/>
      <c r="G165" s="820" t="s">
        <v>737</v>
      </c>
      <c r="H165" s="849">
        <v>9862.7645502645519</v>
      </c>
      <c r="I165" s="773" t="s">
        <v>845</v>
      </c>
      <c r="K165" s="744"/>
    </row>
    <row r="166" spans="2:11" ht="56" x14ac:dyDescent="0.35">
      <c r="B166" s="876"/>
      <c r="C166" s="875"/>
      <c r="D166" s="783" t="str">
        <f t="shared" si="64"/>
        <v xml:space="preserve">Aigle Structure Technique (ASTEC Sarl ) </v>
      </c>
      <c r="E166" s="785" t="str">
        <f>D165</f>
        <v>Conseils - Etudes - Recherches - Techniques - Engineering – Services (CERTES Sarl)</v>
      </c>
      <c r="F166" s="772"/>
      <c r="G166" s="826">
        <f>6700000/604.8</f>
        <v>11078.042328042329</v>
      </c>
      <c r="H166" s="851"/>
      <c r="I166" s="775"/>
      <c r="K166" s="744"/>
    </row>
    <row r="167" spans="2:11" ht="84" x14ac:dyDescent="0.3">
      <c r="B167" s="739"/>
      <c r="C167" s="873" t="s">
        <v>852</v>
      </c>
      <c r="D167" s="877" t="s">
        <v>1080</v>
      </c>
      <c r="E167" s="807" t="str">
        <f>D167</f>
        <v>DREF-Mopti</v>
      </c>
      <c r="F167" s="878">
        <v>42793</v>
      </c>
      <c r="G167" s="879">
        <v>8266.5839947089953</v>
      </c>
      <c r="H167" s="880">
        <v>8266.5839947089953</v>
      </c>
      <c r="I167" s="756" t="s">
        <v>747</v>
      </c>
      <c r="K167" s="744"/>
    </row>
    <row r="168" spans="2:11" ht="14.5" thickBot="1" x14ac:dyDescent="0.35">
      <c r="B168" s="883"/>
      <c r="C168" s="881"/>
      <c r="D168" s="881"/>
      <c r="E168" s="881"/>
      <c r="F168" s="881"/>
      <c r="G168" s="881"/>
      <c r="H168" s="881"/>
      <c r="I168" s="881"/>
      <c r="J168" s="881"/>
      <c r="K168" s="882"/>
    </row>
    <row r="169" spans="2:11" x14ac:dyDescent="0.3">
      <c r="B169" s="776"/>
    </row>
    <row r="170" spans="2:11" x14ac:dyDescent="0.3">
      <c r="B170" s="776"/>
    </row>
    <row r="171" spans="2:11" x14ac:dyDescent="0.3">
      <c r="B171" s="776"/>
    </row>
    <row r="172" spans="2:11" x14ac:dyDescent="0.3">
      <c r="B172" s="776"/>
    </row>
    <row r="173" spans="2:11" x14ac:dyDescent="0.3">
      <c r="B173" s="776"/>
    </row>
    <row r="174" spans="2:11" x14ac:dyDescent="0.3">
      <c r="B174" s="776"/>
    </row>
    <row r="175" spans="2:11" x14ac:dyDescent="0.3">
      <c r="B175" s="776"/>
    </row>
    <row r="176" spans="2:11" x14ac:dyDescent="0.3">
      <c r="B176" s="776"/>
    </row>
    <row r="177" spans="2:2" x14ac:dyDescent="0.3">
      <c r="B177" s="776"/>
    </row>
    <row r="178" spans="2:2" x14ac:dyDescent="0.3">
      <c r="B178" s="776"/>
    </row>
    <row r="179" spans="2:2" x14ac:dyDescent="0.3">
      <c r="B179" s="776"/>
    </row>
    <row r="180" spans="2:2" x14ac:dyDescent="0.3">
      <c r="B180" s="776"/>
    </row>
    <row r="181" spans="2:2" x14ac:dyDescent="0.3">
      <c r="B181" s="776"/>
    </row>
    <row r="182" spans="2:2" x14ac:dyDescent="0.3">
      <c r="B182" s="776"/>
    </row>
    <row r="183" spans="2:2" x14ac:dyDescent="0.3">
      <c r="B183" s="776"/>
    </row>
    <row r="184" spans="2:2" x14ac:dyDescent="0.3">
      <c r="B184" s="776"/>
    </row>
  </sheetData>
  <customSheetViews>
    <customSheetView guid="{8AC909A0-F6DB-4631-9371-01307E5CB295}" hiddenColumns="1" state="hidden" topLeftCell="B3">
      <selection activeCell="H153" sqref="H153"/>
      <pageMargins left="0.7" right="0.7" top="0.75" bottom="0.75" header="0.3" footer="0.3"/>
      <pageSetup paperSize="9" orientation="portrait" verticalDpi="0" r:id="rId1"/>
    </customSheetView>
    <customSheetView guid="{8EA75DF6-7389-4282-9E01-4F5BB431426B}" hiddenColumns="1" topLeftCell="B1">
      <selection activeCell="H153" sqref="H153"/>
      <pageMargins left="0.7" right="0.7" top="0.75" bottom="0.75" header="0.3" footer="0.3"/>
      <pageSetup paperSize="9" orientation="portrait" verticalDpi="0" r:id="rId2"/>
    </customSheetView>
    <customSheetView guid="{7177F535-5D8E-47AF-99C8-7E8866F9B1C2}" hiddenColumns="1" topLeftCell="B36">
      <selection activeCell="D41" sqref="D41"/>
      <pageMargins left="0.7" right="0.7" top="0.75" bottom="0.75" header="0.3" footer="0.3"/>
      <pageSetup paperSize="9" orientation="portrait" verticalDpi="0" r:id="rId3"/>
    </customSheetView>
    <customSheetView guid="{2C561A51-5847-44C5-89E1-996953C3CDAC}" hiddenColumns="1" topLeftCell="B1">
      <selection activeCell="E59" sqref="E59"/>
      <pageMargins left="0.7" right="0.7" top="0.75" bottom="0.75" header="0.3" footer="0.3"/>
      <pageSetup paperSize="9" orientation="portrait" verticalDpi="0" r:id="rId4"/>
    </customSheetView>
    <customSheetView guid="{6915328C-4577-4529-87E4-CC89F584DA72}" hiddenColumns="1" topLeftCell="B1">
      <selection activeCell="H18" sqref="H18"/>
      <pageMargins left="0.7" right="0.7" top="0.75" bottom="0.75" header="0.3" footer="0.3"/>
      <pageSetup paperSize="9" orientation="portrait" verticalDpi="0" r:id="rId5"/>
    </customSheetView>
  </customSheetViews>
  <pageMargins left="0.7" right="0.7" top="0.75" bottom="0.75" header="0.3" footer="0.3"/>
  <pageSetup paperSize="9" orientation="portrait" verticalDpi="0" r:id="rId6"/>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F49"/>
  <sheetViews>
    <sheetView zoomScaleNormal="94" workbookViewId="0">
      <selection activeCell="C10" sqref="C10"/>
    </sheetView>
  </sheetViews>
  <sheetFormatPr defaultColWidth="9.36328125" defaultRowHeight="14.5" x14ac:dyDescent="0.35"/>
  <cols>
    <col min="1" max="2" width="1.90625" style="224" customWidth="1"/>
    <col min="3" max="3" width="35.54296875" style="224" customWidth="1"/>
    <col min="4" max="4" width="39.453125" style="224" customWidth="1"/>
    <col min="5" max="5" width="61.36328125" style="224" customWidth="1"/>
    <col min="6" max="6" width="2" style="224" customWidth="1"/>
    <col min="7" max="7" width="1.54296875" style="224" customWidth="1"/>
    <col min="8" max="16384" width="9.36328125" style="224"/>
  </cols>
  <sheetData>
    <row r="1" spans="2:6" ht="15" thickBot="1" x14ac:dyDescent="0.4"/>
    <row r="2" spans="2:6" ht="15" thickBot="1" x14ac:dyDescent="0.4">
      <c r="B2" s="394"/>
      <c r="C2" s="395"/>
      <c r="D2" s="395"/>
      <c r="E2" s="395"/>
      <c r="F2" s="396"/>
    </row>
    <row r="3" spans="2:6" ht="20.5" thickBot="1" x14ac:dyDescent="0.45">
      <c r="B3" s="397"/>
      <c r="C3" s="929" t="s">
        <v>221</v>
      </c>
      <c r="D3" s="930"/>
      <c r="E3" s="930"/>
      <c r="F3" s="49"/>
    </row>
    <row r="4" spans="2:6" x14ac:dyDescent="0.35">
      <c r="B4" s="932"/>
      <c r="C4" s="933"/>
      <c r="D4" s="933"/>
      <c r="E4" s="933"/>
      <c r="F4" s="49"/>
    </row>
    <row r="5" spans="2:6" x14ac:dyDescent="0.35">
      <c r="B5" s="50"/>
      <c r="C5" s="933"/>
      <c r="D5" s="933"/>
      <c r="E5" s="933"/>
      <c r="F5" s="49"/>
    </row>
    <row r="6" spans="2:6" x14ac:dyDescent="0.35">
      <c r="B6" s="50"/>
      <c r="C6" s="308"/>
      <c r="D6" s="51"/>
      <c r="E6" s="308"/>
      <c r="F6" s="49"/>
    </row>
    <row r="7" spans="2:6" x14ac:dyDescent="0.35">
      <c r="B7" s="50"/>
      <c r="C7" s="935" t="s">
        <v>230</v>
      </c>
      <c r="D7" s="935"/>
      <c r="E7" s="52"/>
      <c r="F7" s="49"/>
    </row>
    <row r="8" spans="2:6" ht="15" thickBot="1" x14ac:dyDescent="0.4">
      <c r="B8" s="50"/>
      <c r="C8" s="974" t="s">
        <v>303</v>
      </c>
      <c r="D8" s="974"/>
      <c r="E8" s="974"/>
      <c r="F8" s="49"/>
    </row>
    <row r="9" spans="2:6" ht="15" thickBot="1" x14ac:dyDescent="0.4">
      <c r="B9" s="50"/>
      <c r="C9" s="280" t="s">
        <v>232</v>
      </c>
      <c r="D9" s="26" t="s">
        <v>231</v>
      </c>
      <c r="E9" s="251" t="s">
        <v>277</v>
      </c>
      <c r="F9" s="49"/>
    </row>
    <row r="10" spans="2:6" ht="350" x14ac:dyDescent="0.35">
      <c r="B10" s="50"/>
      <c r="C10" s="262" t="s">
        <v>766</v>
      </c>
      <c r="D10" s="242" t="s">
        <v>883</v>
      </c>
      <c r="E10" s="252" t="s">
        <v>895</v>
      </c>
      <c r="F10" s="49"/>
    </row>
    <row r="11" spans="2:6" ht="84" x14ac:dyDescent="0.35">
      <c r="B11" s="50"/>
      <c r="C11" s="262" t="s">
        <v>748</v>
      </c>
      <c r="D11" s="262" t="s">
        <v>884</v>
      </c>
      <c r="E11" s="263" t="s">
        <v>885</v>
      </c>
      <c r="F11" s="49"/>
    </row>
    <row r="12" spans="2:6" ht="126" x14ac:dyDescent="0.35">
      <c r="B12" s="50"/>
      <c r="C12" s="262" t="s">
        <v>686</v>
      </c>
      <c r="D12" s="262" t="s">
        <v>886</v>
      </c>
      <c r="E12" s="263" t="s">
        <v>887</v>
      </c>
      <c r="F12" s="49"/>
    </row>
    <row r="13" spans="2:6" ht="42" x14ac:dyDescent="0.35">
      <c r="B13" s="50"/>
      <c r="C13" s="262" t="s">
        <v>687</v>
      </c>
      <c r="D13" s="262" t="s">
        <v>886</v>
      </c>
      <c r="E13" s="263" t="s">
        <v>888</v>
      </c>
      <c r="F13" s="49"/>
    </row>
    <row r="14" spans="2:6" ht="56" x14ac:dyDescent="0.35">
      <c r="B14" s="50"/>
      <c r="C14" s="262" t="s">
        <v>688</v>
      </c>
      <c r="D14" s="262" t="s">
        <v>886</v>
      </c>
      <c r="E14" s="263" t="s">
        <v>889</v>
      </c>
      <c r="F14" s="49"/>
    </row>
    <row r="15" spans="2:6" ht="42" x14ac:dyDescent="0.35">
      <c r="B15" s="50"/>
      <c r="C15" s="262" t="s">
        <v>689</v>
      </c>
      <c r="D15" s="262" t="s">
        <v>884</v>
      </c>
      <c r="E15" s="263" t="s">
        <v>890</v>
      </c>
      <c r="F15" s="49"/>
    </row>
    <row r="16" spans="2:6" x14ac:dyDescent="0.35">
      <c r="B16" s="50"/>
      <c r="C16" s="390"/>
      <c r="D16" s="390"/>
      <c r="E16" s="390"/>
      <c r="F16" s="49"/>
    </row>
    <row r="17" spans="2:6" x14ac:dyDescent="0.35">
      <c r="B17" s="50"/>
      <c r="C17" s="972" t="s">
        <v>260</v>
      </c>
      <c r="D17" s="972"/>
      <c r="E17" s="972"/>
      <c r="F17" s="49"/>
    </row>
    <row r="18" spans="2:6" ht="15" thickBot="1" x14ac:dyDescent="0.4">
      <c r="B18" s="50"/>
      <c r="C18" s="973" t="s">
        <v>275</v>
      </c>
      <c r="D18" s="973"/>
      <c r="E18" s="973"/>
      <c r="F18" s="49"/>
    </row>
    <row r="19" spans="2:6" ht="15" thickBot="1" x14ac:dyDescent="0.4">
      <c r="B19" s="50"/>
      <c r="C19" s="280" t="s">
        <v>232</v>
      </c>
      <c r="D19" s="26" t="s">
        <v>231</v>
      </c>
      <c r="E19" s="251" t="s">
        <v>277</v>
      </c>
      <c r="F19" s="49"/>
    </row>
    <row r="20" spans="2:6" ht="98" x14ac:dyDescent="0.35">
      <c r="B20" s="50"/>
      <c r="C20" s="27" t="s">
        <v>868</v>
      </c>
      <c r="D20" s="27" t="s">
        <v>883</v>
      </c>
      <c r="E20" s="253" t="s">
        <v>891</v>
      </c>
      <c r="F20" s="49"/>
    </row>
    <row r="21" spans="2:6" x14ac:dyDescent="0.35">
      <c r="B21" s="50"/>
      <c r="C21" s="51"/>
      <c r="D21" s="51"/>
      <c r="E21" s="51"/>
      <c r="F21" s="49"/>
    </row>
    <row r="22" spans="2:6" x14ac:dyDescent="0.35">
      <c r="B22" s="50"/>
      <c r="C22" s="51"/>
      <c r="D22" s="51"/>
      <c r="E22" s="51"/>
      <c r="F22" s="49"/>
    </row>
    <row r="23" spans="2:6" customFormat="1" ht="31.5" customHeight="1" x14ac:dyDescent="0.35">
      <c r="B23" s="50"/>
      <c r="C23" s="399" t="s">
        <v>259</v>
      </c>
      <c r="D23" s="390"/>
      <c r="E23" s="390"/>
      <c r="F23" s="49"/>
    </row>
    <row r="24" spans="2:6" customFormat="1" ht="15" customHeight="1" thickBot="1" x14ac:dyDescent="0.4">
      <c r="B24" s="50"/>
      <c r="C24" s="393" t="s">
        <v>278</v>
      </c>
      <c r="D24" s="393"/>
      <c r="E24" s="408"/>
      <c r="F24" s="49"/>
    </row>
    <row r="25" spans="2:6" customFormat="1" ht="213" customHeight="1" thickBot="1" x14ac:dyDescent="0.4">
      <c r="B25" s="50"/>
      <c r="C25" s="406" t="s">
        <v>767</v>
      </c>
      <c r="D25" s="407"/>
      <c r="E25" s="409"/>
      <c r="F25" s="49"/>
    </row>
    <row r="26" spans="2:6" ht="15" thickBot="1" x14ac:dyDescent="0.4">
      <c r="B26" s="53"/>
      <c r="C26" s="54"/>
      <c r="D26" s="54"/>
      <c r="E26" s="54"/>
      <c r="F26" s="55"/>
    </row>
    <row r="27" spans="2:6" x14ac:dyDescent="0.35">
      <c r="B27" s="391"/>
      <c r="C27" s="391"/>
      <c r="D27" s="391"/>
      <c r="E27" s="391"/>
      <c r="F27" s="391"/>
    </row>
    <row r="28" spans="2:6" x14ac:dyDescent="0.35">
      <c r="B28" s="391"/>
      <c r="C28" s="391"/>
      <c r="D28" s="391"/>
      <c r="E28" s="391"/>
      <c r="F28" s="391"/>
    </row>
    <row r="29" spans="2:6" x14ac:dyDescent="0.35">
      <c r="B29" s="391"/>
      <c r="C29" s="391"/>
      <c r="D29" s="391"/>
      <c r="E29" s="391"/>
      <c r="F29" s="391"/>
    </row>
    <row r="30" spans="2:6" x14ac:dyDescent="0.35">
      <c r="B30" s="391"/>
      <c r="C30" s="391"/>
      <c r="D30" s="391"/>
      <c r="E30" s="391"/>
      <c r="F30" s="391"/>
    </row>
    <row r="31" spans="2:6" x14ac:dyDescent="0.35">
      <c r="B31" s="391"/>
      <c r="C31" s="391"/>
      <c r="D31" s="391"/>
      <c r="E31" s="391"/>
      <c r="F31" s="391"/>
    </row>
    <row r="32" spans="2:6" x14ac:dyDescent="0.35">
      <c r="B32" s="391"/>
      <c r="C32" s="391"/>
      <c r="D32" s="391"/>
      <c r="E32" s="391"/>
      <c r="F32" s="391"/>
    </row>
    <row r="33" spans="2:6" x14ac:dyDescent="0.35">
      <c r="B33" s="391"/>
      <c r="C33" s="976"/>
      <c r="D33" s="976"/>
      <c r="E33" s="392"/>
      <c r="F33" s="391"/>
    </row>
    <row r="34" spans="2:6" x14ac:dyDescent="0.35">
      <c r="B34" s="391"/>
      <c r="C34" s="976"/>
      <c r="D34" s="976"/>
      <c r="E34" s="392"/>
      <c r="F34" s="391"/>
    </row>
    <row r="35" spans="2:6" x14ac:dyDescent="0.35">
      <c r="B35" s="391"/>
      <c r="C35" s="977"/>
      <c r="D35" s="977"/>
      <c r="E35" s="977"/>
      <c r="F35" s="391"/>
    </row>
    <row r="36" spans="2:6" x14ac:dyDescent="0.35">
      <c r="B36" s="391"/>
      <c r="C36" s="975"/>
      <c r="D36" s="975"/>
      <c r="E36" s="384"/>
      <c r="F36" s="391"/>
    </row>
    <row r="37" spans="2:6" x14ac:dyDescent="0.35">
      <c r="B37" s="391"/>
      <c r="C37" s="975"/>
      <c r="D37" s="975"/>
      <c r="E37" s="391"/>
      <c r="F37" s="391"/>
    </row>
    <row r="38" spans="2:6" x14ac:dyDescent="0.35">
      <c r="B38" s="391"/>
      <c r="C38" s="391"/>
      <c r="D38" s="391"/>
      <c r="E38" s="391"/>
      <c r="F38" s="391"/>
    </row>
    <row r="39" spans="2:6" x14ac:dyDescent="0.35">
      <c r="B39" s="391"/>
      <c r="C39" s="976"/>
      <c r="D39" s="976"/>
      <c r="E39" s="392"/>
      <c r="F39" s="391"/>
    </row>
    <row r="40" spans="2:6" x14ac:dyDescent="0.35">
      <c r="B40" s="391"/>
      <c r="C40" s="976"/>
      <c r="D40" s="976"/>
      <c r="E40" s="254"/>
      <c r="F40" s="391"/>
    </row>
    <row r="41" spans="2:6" x14ac:dyDescent="0.35">
      <c r="B41" s="391"/>
      <c r="C41" s="392"/>
      <c r="D41" s="392"/>
      <c r="E41" s="392"/>
      <c r="F41" s="391"/>
    </row>
    <row r="42" spans="2:6" x14ac:dyDescent="0.35">
      <c r="B42" s="391"/>
      <c r="C42" s="975"/>
      <c r="D42" s="975"/>
      <c r="E42" s="384"/>
      <c r="F42" s="391"/>
    </row>
    <row r="43" spans="2:6" x14ac:dyDescent="0.35">
      <c r="B43" s="391"/>
      <c r="C43" s="975"/>
      <c r="D43" s="975"/>
      <c r="E43" s="391"/>
      <c r="F43" s="391"/>
    </row>
    <row r="44" spans="2:6" x14ac:dyDescent="0.35">
      <c r="B44" s="391"/>
      <c r="C44" s="391"/>
      <c r="D44" s="391"/>
      <c r="E44" s="391"/>
      <c r="F44" s="391"/>
    </row>
    <row r="45" spans="2:6" x14ac:dyDescent="0.35">
      <c r="B45" s="391"/>
      <c r="C45" s="976"/>
      <c r="D45" s="976"/>
      <c r="E45" s="391"/>
      <c r="F45" s="391"/>
    </row>
    <row r="46" spans="2:6" x14ac:dyDescent="0.35">
      <c r="B46" s="391"/>
      <c r="C46" s="976"/>
      <c r="D46" s="976"/>
      <c r="E46" s="391"/>
      <c r="F46" s="391"/>
    </row>
    <row r="47" spans="2:6" x14ac:dyDescent="0.35">
      <c r="B47" s="391"/>
      <c r="C47" s="975"/>
      <c r="D47" s="975"/>
      <c r="E47" s="391"/>
      <c r="F47" s="391"/>
    </row>
    <row r="48" spans="2:6" x14ac:dyDescent="0.35">
      <c r="B48" s="391"/>
      <c r="C48" s="398"/>
      <c r="D48" s="391"/>
      <c r="E48" s="398"/>
      <c r="F48" s="391"/>
    </row>
    <row r="49" spans="2:6" x14ac:dyDescent="0.35">
      <c r="B49" s="391"/>
      <c r="C49" s="398"/>
      <c r="D49" s="398"/>
      <c r="E49" s="398"/>
      <c r="F49" s="398"/>
    </row>
  </sheetData>
  <customSheetViews>
    <customSheetView guid="{8AC909A0-F6DB-4631-9371-01307E5CB295}">
      <selection activeCell="C10" sqref="C10"/>
      <pageMargins left="0.25" right="0.25" top="0.17" bottom="0.17" header="0.17" footer="0.17"/>
      <pageSetup orientation="portrait" r:id="rId1"/>
    </customSheetView>
    <customSheetView guid="{8EA75DF6-7389-4282-9E01-4F5BB431426B}">
      <selection activeCell="M13" sqref="M13"/>
      <pageMargins left="0.25" right="0.25" top="0.17" bottom="0.17" header="0.17" footer="0.17"/>
      <pageSetup orientation="portrait" r:id="rId2"/>
    </customSheetView>
    <customSheetView guid="{7177F535-5D8E-47AF-99C8-7E8866F9B1C2}" topLeftCell="A10">
      <selection activeCell="E10" sqref="E10"/>
      <pageMargins left="0.25" right="0.25" top="0.17" bottom="0.17" header="0.17" footer="0.17"/>
      <pageSetup orientation="portrait" r:id="rId3"/>
    </customSheetView>
    <customSheetView guid="{E058BA81-772F-4FF7-8160-F6986B293078}" topLeftCell="A10">
      <selection activeCell="E10" sqref="E10"/>
      <pageMargins left="0.25" right="0.25" top="0.17" bottom="0.17" header="0.17" footer="0.17"/>
      <pageSetup orientation="portrait" r:id="rId4"/>
    </customSheetView>
    <customSheetView guid="{05ECDF38-F78F-4CAF-8500-6895D78ACEB2}" scale="94" topLeftCell="A25">
      <selection activeCell="C25" sqref="C25:E25"/>
      <pageMargins left="0.25" right="0.25" top="0.17" bottom="0.17" header="0.17" footer="0.17"/>
      <pageSetup orientation="portrait" r:id="rId5"/>
    </customSheetView>
    <customSheetView guid="{1BCE93D0-BE6B-4DA7-AFC6-24720BCF46BB}" scale="139" topLeftCell="A25">
      <selection activeCell="C28" sqref="C28:E28"/>
      <pageMargins left="0.25" right="0.25" top="0.17" bottom="0.17" header="0.17" footer="0.17"/>
      <pageSetup orientation="portrait" r:id="rId6"/>
    </customSheetView>
    <customSheetView guid="{DB0F56AB-80BC-4A99-ABE2-38F1B9C6820C}" scale="139" topLeftCell="D1">
      <selection activeCell="E21" sqref="E21"/>
      <pageMargins left="0.25" right="0.25" top="0.17" bottom="0.17" header="0.17" footer="0.17"/>
      <pageSetup orientation="portrait" r:id="rId7"/>
    </customSheetView>
    <customSheetView guid="{2C561A51-5847-44C5-89E1-996953C3CDAC}" topLeftCell="A10">
      <selection activeCell="E10" sqref="E10"/>
      <pageMargins left="0.25" right="0.25" top="0.17" bottom="0.17" header="0.17" footer="0.17"/>
      <pageSetup orientation="portrait" r:id="rId8"/>
    </customSheetView>
    <customSheetView guid="{6915328C-4577-4529-87E4-CC89F584DA72}">
      <selection activeCell="M13" sqref="M13"/>
      <pageMargins left="0.25" right="0.25" top="0.17" bottom="0.17" header="0.17" footer="0.17"/>
      <pageSetup orientation="portrait" r:id="rId9"/>
    </customSheetView>
  </customSheetViews>
  <mergeCells count="19">
    <mergeCell ref="C39:D39"/>
    <mergeCell ref="C37:D37"/>
    <mergeCell ref="C36:D36"/>
    <mergeCell ref="C40:D40"/>
    <mergeCell ref="C33:D33"/>
    <mergeCell ref="C34:D34"/>
    <mergeCell ref="C35:E35"/>
    <mergeCell ref="C42:D42"/>
    <mergeCell ref="C47:D47"/>
    <mergeCell ref="C43:D43"/>
    <mergeCell ref="C45:D45"/>
    <mergeCell ref="C46:D46"/>
    <mergeCell ref="C17:E17"/>
    <mergeCell ref="C18:E18"/>
    <mergeCell ref="C3:E3"/>
    <mergeCell ref="B4:E4"/>
    <mergeCell ref="C5:E5"/>
    <mergeCell ref="C7:D7"/>
    <mergeCell ref="C8:E8"/>
  </mergeCells>
  <dataValidations disablePrompts="1" count="2">
    <dataValidation type="whole" allowBlank="1" showInputMessage="1" showErrorMessage="1" sqref="E42 E36">
      <formula1>-999999999</formula1>
      <formula2>999999999</formula2>
    </dataValidation>
    <dataValidation type="list" allowBlank="1" showInputMessage="1" showErrorMessage="1" sqref="E46">
      <formula1>$J$53:$J$54</formula1>
    </dataValidation>
  </dataValidations>
  <pageMargins left="0.25" right="0.25" top="0.17" bottom="0.17" header="0.17" footer="0.17"/>
  <pageSetup orientation="portrait" r:id="rId1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X124"/>
  <sheetViews>
    <sheetView topLeftCell="A70" zoomScale="97" zoomScaleNormal="100" workbookViewId="0">
      <selection activeCell="C20" sqref="C20"/>
    </sheetView>
  </sheetViews>
  <sheetFormatPr defaultColWidth="9.36328125" defaultRowHeight="14" x14ac:dyDescent="0.3"/>
  <cols>
    <col min="1" max="1" width="2.08984375" style="13" customWidth="1"/>
    <col min="2" max="2" width="2.36328125" style="13" customWidth="1"/>
    <col min="3" max="3" width="17.08984375" style="12" customWidth="1"/>
    <col min="4" max="4" width="29.54296875" style="13" customWidth="1"/>
    <col min="5" max="5" width="24.36328125" style="13" customWidth="1"/>
    <col min="6" max="6" width="32.90625" style="13" customWidth="1"/>
    <col min="7" max="7" width="14.36328125" style="13" customWidth="1"/>
    <col min="8" max="8" width="2.6328125" style="13" customWidth="1"/>
    <col min="9" max="9" width="2" style="13" customWidth="1"/>
    <col min="10" max="10" width="40.6328125" style="13" customWidth="1"/>
    <col min="11" max="16384" width="9.36328125" style="13"/>
  </cols>
  <sheetData>
    <row r="1" spans="2:50" ht="14.5" thickBot="1" x14ac:dyDescent="0.35">
      <c r="F1" s="23"/>
      <c r="G1" s="23"/>
      <c r="J1" s="23"/>
      <c r="K1" s="23"/>
      <c r="L1" s="23"/>
      <c r="M1" s="23"/>
      <c r="N1" s="23"/>
      <c r="O1" s="23"/>
      <c r="P1" s="23"/>
      <c r="Q1" s="23"/>
      <c r="R1" s="23"/>
      <c r="S1" s="23"/>
      <c r="T1" s="23"/>
      <c r="U1" s="23"/>
      <c r="V1" s="23"/>
      <c r="W1" s="23"/>
      <c r="X1" s="23"/>
      <c r="Y1" s="23"/>
      <c r="Z1" s="23"/>
      <c r="AA1" s="23"/>
      <c r="AB1" s="23"/>
      <c r="AC1" s="23"/>
      <c r="AD1" s="23"/>
      <c r="AE1" s="23"/>
      <c r="AF1" s="23"/>
      <c r="AG1" s="23"/>
      <c r="AH1" s="23"/>
      <c r="AI1" s="23"/>
      <c r="AJ1" s="23"/>
      <c r="AK1" s="23"/>
      <c r="AL1" s="23"/>
      <c r="AM1" s="23"/>
      <c r="AN1" s="23"/>
      <c r="AO1" s="23"/>
      <c r="AP1" s="23"/>
      <c r="AQ1" s="23"/>
      <c r="AR1" s="23"/>
      <c r="AS1" s="23"/>
      <c r="AT1" s="23"/>
      <c r="AU1" s="23"/>
      <c r="AV1" s="23"/>
      <c r="AW1" s="23"/>
      <c r="AX1" s="23"/>
    </row>
    <row r="2" spans="2:50" ht="14.5" thickBot="1" x14ac:dyDescent="0.35">
      <c r="B2" s="31"/>
      <c r="C2" s="32"/>
      <c r="D2" s="33"/>
      <c r="E2" s="33"/>
      <c r="F2" s="310"/>
      <c r="G2" s="310"/>
      <c r="H2" s="34"/>
      <c r="J2" s="23"/>
      <c r="K2" s="23"/>
      <c r="L2" s="23"/>
      <c r="M2" s="23"/>
      <c r="N2" s="23"/>
      <c r="O2" s="23"/>
      <c r="P2" s="23"/>
      <c r="Q2" s="23"/>
      <c r="R2" s="23"/>
      <c r="S2" s="23"/>
      <c r="T2" s="23"/>
      <c r="U2" s="23"/>
      <c r="V2" s="23"/>
      <c r="W2" s="23"/>
      <c r="X2" s="23"/>
      <c r="Y2" s="23"/>
      <c r="Z2" s="23"/>
      <c r="AA2" s="23"/>
      <c r="AB2" s="23"/>
      <c r="AC2" s="23"/>
      <c r="AD2" s="23"/>
      <c r="AE2" s="23"/>
      <c r="AF2" s="23"/>
      <c r="AG2" s="23"/>
      <c r="AH2" s="23"/>
      <c r="AI2" s="23"/>
      <c r="AJ2" s="23"/>
      <c r="AK2" s="23"/>
      <c r="AL2" s="23"/>
      <c r="AM2" s="23"/>
      <c r="AN2" s="23"/>
      <c r="AO2" s="23"/>
      <c r="AP2" s="23"/>
      <c r="AQ2" s="23"/>
      <c r="AR2" s="23"/>
      <c r="AS2" s="23"/>
      <c r="AT2" s="23"/>
      <c r="AU2" s="23"/>
      <c r="AV2" s="23"/>
      <c r="AW2" s="23"/>
      <c r="AX2" s="23"/>
    </row>
    <row r="3" spans="2:50" ht="20.5" thickBot="1" x14ac:dyDescent="0.45">
      <c r="B3" s="96"/>
      <c r="C3" s="911" t="s">
        <v>256</v>
      </c>
      <c r="D3" s="912"/>
      <c r="E3" s="912"/>
      <c r="F3" s="912"/>
      <c r="G3" s="913"/>
      <c r="H3" s="84"/>
      <c r="J3" s="23"/>
      <c r="K3" s="23"/>
      <c r="L3" s="23"/>
      <c r="M3" s="23"/>
      <c r="N3" s="23"/>
      <c r="O3" s="23"/>
      <c r="P3" s="23"/>
      <c r="Q3" s="23"/>
      <c r="R3" s="23"/>
      <c r="S3" s="23"/>
      <c r="T3" s="23"/>
      <c r="U3" s="23"/>
      <c r="V3" s="23"/>
      <c r="W3" s="23"/>
      <c r="X3" s="23"/>
      <c r="Y3" s="23"/>
      <c r="Z3" s="23"/>
      <c r="AA3" s="23"/>
      <c r="AB3" s="23"/>
      <c r="AC3" s="23"/>
      <c r="AD3" s="23"/>
      <c r="AE3" s="23"/>
      <c r="AF3" s="23"/>
      <c r="AG3" s="23"/>
      <c r="AH3" s="23"/>
      <c r="AI3" s="23"/>
      <c r="AJ3" s="23"/>
      <c r="AK3" s="23"/>
      <c r="AL3" s="23"/>
      <c r="AM3" s="23"/>
      <c r="AN3" s="23"/>
      <c r="AO3" s="23"/>
      <c r="AP3" s="23"/>
      <c r="AQ3" s="23"/>
      <c r="AR3" s="23"/>
      <c r="AS3" s="23"/>
      <c r="AT3" s="23"/>
      <c r="AU3" s="23"/>
      <c r="AV3" s="23"/>
      <c r="AW3" s="23"/>
      <c r="AX3" s="23"/>
    </row>
    <row r="4" spans="2:50" ht="15" customHeight="1" x14ac:dyDescent="0.3">
      <c r="B4" s="35"/>
      <c r="C4" s="981" t="s">
        <v>222</v>
      </c>
      <c r="D4" s="981"/>
      <c r="E4" s="981"/>
      <c r="F4" s="981"/>
      <c r="G4" s="981"/>
      <c r="H4" s="36"/>
      <c r="J4" s="23"/>
      <c r="K4" s="23"/>
      <c r="L4" s="23"/>
      <c r="M4" s="23"/>
      <c r="N4" s="23"/>
      <c r="O4" s="23"/>
      <c r="P4" s="23"/>
      <c r="Q4" s="23"/>
      <c r="R4" s="23"/>
      <c r="S4" s="23"/>
      <c r="T4" s="23"/>
      <c r="U4" s="23"/>
      <c r="V4" s="23"/>
      <c r="W4" s="23"/>
      <c r="X4" s="23"/>
      <c r="Y4" s="23"/>
      <c r="Z4" s="23"/>
      <c r="AA4" s="23"/>
      <c r="AB4" s="23"/>
      <c r="AC4" s="23"/>
      <c r="AD4" s="23"/>
      <c r="AE4" s="23"/>
      <c r="AF4" s="23"/>
      <c r="AG4" s="23"/>
      <c r="AH4" s="23"/>
      <c r="AI4" s="23"/>
      <c r="AJ4" s="23"/>
      <c r="AK4" s="23"/>
      <c r="AL4" s="23"/>
      <c r="AM4" s="23"/>
      <c r="AN4" s="23"/>
      <c r="AO4" s="23"/>
      <c r="AP4" s="23"/>
      <c r="AQ4" s="23"/>
      <c r="AR4" s="23"/>
      <c r="AS4" s="23"/>
      <c r="AT4" s="23"/>
      <c r="AU4" s="23"/>
      <c r="AV4" s="23"/>
      <c r="AW4" s="23"/>
      <c r="AX4" s="23"/>
    </row>
    <row r="5" spans="2:50" ht="15" customHeight="1" x14ac:dyDescent="0.3">
      <c r="B5" s="35"/>
      <c r="C5" s="302"/>
      <c r="D5" s="302"/>
      <c r="E5" s="302"/>
      <c r="F5" s="302"/>
      <c r="G5" s="302"/>
      <c r="H5" s="36"/>
      <c r="J5" s="23"/>
      <c r="K5" s="23"/>
      <c r="L5" s="23"/>
      <c r="M5" s="23"/>
      <c r="N5" s="23"/>
      <c r="O5" s="23"/>
      <c r="P5" s="23"/>
      <c r="Q5" s="23"/>
      <c r="R5" s="23"/>
      <c r="S5" s="23"/>
      <c r="T5" s="23"/>
      <c r="U5" s="23"/>
      <c r="V5" s="23"/>
      <c r="W5" s="23"/>
      <c r="X5" s="23"/>
      <c r="Y5" s="23"/>
      <c r="Z5" s="23"/>
      <c r="AA5" s="23"/>
      <c r="AB5" s="23"/>
      <c r="AC5" s="23"/>
      <c r="AD5" s="23"/>
      <c r="AE5" s="23"/>
      <c r="AF5" s="23"/>
      <c r="AG5" s="23"/>
      <c r="AH5" s="23"/>
      <c r="AI5" s="23"/>
      <c r="AJ5" s="23"/>
      <c r="AK5" s="23"/>
      <c r="AL5" s="23"/>
      <c r="AM5" s="23"/>
      <c r="AN5" s="23"/>
      <c r="AO5" s="23"/>
      <c r="AP5" s="23"/>
      <c r="AQ5" s="23"/>
      <c r="AR5" s="23"/>
      <c r="AS5" s="23"/>
      <c r="AT5" s="23"/>
      <c r="AU5" s="23"/>
      <c r="AV5" s="23"/>
      <c r="AW5" s="23"/>
      <c r="AX5" s="23"/>
    </row>
    <row r="6" spans="2:50" x14ac:dyDescent="0.3">
      <c r="B6" s="35"/>
      <c r="C6" s="37"/>
      <c r="D6" s="38"/>
      <c r="E6" s="38"/>
      <c r="F6" s="311"/>
      <c r="G6" s="311"/>
      <c r="H6" s="36"/>
      <c r="J6" s="23"/>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c r="AV6" s="23"/>
      <c r="AW6" s="23"/>
      <c r="AX6" s="23"/>
    </row>
    <row r="7" spans="2:50" ht="41.15" customHeight="1" thickBot="1" x14ac:dyDescent="0.35">
      <c r="B7" s="35"/>
      <c r="C7" s="37"/>
      <c r="D7" s="264" t="s">
        <v>257</v>
      </c>
      <c r="E7" s="264" t="s">
        <v>261</v>
      </c>
      <c r="F7" s="264" t="s">
        <v>262</v>
      </c>
      <c r="G7" s="264" t="s">
        <v>229</v>
      </c>
      <c r="H7" s="36"/>
      <c r="J7" s="23"/>
      <c r="K7" s="23"/>
      <c r="L7" s="23"/>
      <c r="M7" s="23"/>
      <c r="N7" s="23"/>
      <c r="O7" s="23"/>
      <c r="P7" s="23"/>
      <c r="Q7" s="23"/>
      <c r="R7" s="23"/>
      <c r="S7" s="23"/>
      <c r="T7" s="23"/>
      <c r="U7" s="23"/>
      <c r="V7" s="23"/>
      <c r="W7" s="23"/>
      <c r="X7" s="23"/>
      <c r="Y7" s="23"/>
      <c r="Z7" s="23"/>
      <c r="AA7" s="23"/>
      <c r="AB7" s="23"/>
      <c r="AC7" s="23"/>
      <c r="AD7" s="23"/>
      <c r="AE7" s="23"/>
      <c r="AF7" s="23"/>
      <c r="AG7" s="23"/>
      <c r="AH7" s="23"/>
      <c r="AI7" s="23"/>
      <c r="AJ7" s="23"/>
      <c r="AK7" s="23"/>
      <c r="AL7" s="23"/>
      <c r="AM7" s="23"/>
      <c r="AN7" s="23"/>
      <c r="AO7" s="23"/>
      <c r="AP7" s="23"/>
      <c r="AQ7" s="23"/>
      <c r="AR7" s="23"/>
      <c r="AS7" s="23"/>
      <c r="AT7" s="23"/>
      <c r="AU7" s="23"/>
      <c r="AV7" s="23"/>
      <c r="AW7" s="23"/>
      <c r="AX7" s="23"/>
    </row>
    <row r="8" spans="2:50" ht="91.5" customHeight="1" x14ac:dyDescent="0.3">
      <c r="B8" s="35"/>
      <c r="C8" s="351" t="s">
        <v>881</v>
      </c>
      <c r="D8" s="24" t="s">
        <v>773</v>
      </c>
      <c r="E8" s="275" t="s">
        <v>854</v>
      </c>
      <c r="F8" s="273" t="s">
        <v>853</v>
      </c>
      <c r="G8" s="247" t="s">
        <v>870</v>
      </c>
      <c r="H8" s="36"/>
      <c r="J8" s="23"/>
      <c r="K8" s="23"/>
      <c r="L8" s="23"/>
      <c r="M8" s="23"/>
      <c r="N8" s="23"/>
      <c r="O8" s="23"/>
      <c r="P8" s="23"/>
      <c r="Q8" s="23"/>
      <c r="R8" s="23"/>
      <c r="S8" s="23"/>
      <c r="T8" s="23"/>
      <c r="U8" s="23"/>
      <c r="V8" s="23"/>
      <c r="W8" s="23"/>
      <c r="X8" s="23"/>
      <c r="Y8" s="23"/>
      <c r="Z8" s="23"/>
      <c r="AA8" s="23"/>
      <c r="AB8" s="23"/>
      <c r="AC8" s="23"/>
      <c r="AD8" s="23"/>
      <c r="AE8" s="23"/>
      <c r="AF8" s="23"/>
      <c r="AG8" s="23"/>
      <c r="AH8" s="23"/>
      <c r="AI8" s="23"/>
      <c r="AJ8" s="23"/>
      <c r="AK8" s="23"/>
      <c r="AL8" s="23"/>
      <c r="AM8" s="23"/>
      <c r="AN8" s="23"/>
      <c r="AO8" s="23"/>
      <c r="AP8" s="23"/>
      <c r="AQ8" s="23"/>
      <c r="AR8" s="23"/>
      <c r="AS8" s="23"/>
      <c r="AT8" s="23"/>
      <c r="AU8" s="23"/>
      <c r="AV8" s="23"/>
      <c r="AW8" s="23"/>
      <c r="AX8" s="23"/>
    </row>
    <row r="9" spans="2:50" ht="96.75" customHeight="1" x14ac:dyDescent="0.3">
      <c r="B9" s="35"/>
      <c r="C9" s="351"/>
      <c r="D9" s="17" t="s">
        <v>774</v>
      </c>
      <c r="E9" s="274" t="s">
        <v>855</v>
      </c>
      <c r="F9" s="273" t="s">
        <v>856</v>
      </c>
      <c r="G9" s="247" t="s">
        <v>871</v>
      </c>
      <c r="H9" s="36"/>
      <c r="J9" s="365"/>
      <c r="K9" s="23"/>
      <c r="L9" s="23"/>
      <c r="M9" s="23"/>
      <c r="N9" s="23"/>
      <c r="O9" s="23"/>
      <c r="P9" s="23"/>
      <c r="Q9" s="23"/>
      <c r="R9" s="23"/>
      <c r="S9" s="23"/>
      <c r="T9" s="23"/>
      <c r="U9" s="23"/>
      <c r="V9" s="23"/>
      <c r="W9" s="23"/>
      <c r="X9" s="23"/>
      <c r="Y9" s="23"/>
      <c r="Z9" s="23"/>
      <c r="AA9" s="23"/>
      <c r="AB9" s="23"/>
      <c r="AC9" s="23"/>
      <c r="AD9" s="23"/>
      <c r="AE9" s="23"/>
      <c r="AF9" s="23"/>
      <c r="AG9" s="23"/>
      <c r="AH9" s="23"/>
      <c r="AI9" s="23"/>
      <c r="AJ9" s="23"/>
      <c r="AK9" s="23"/>
      <c r="AL9" s="23"/>
      <c r="AM9" s="23"/>
      <c r="AN9" s="23"/>
      <c r="AO9" s="23"/>
      <c r="AP9" s="23"/>
      <c r="AQ9" s="23"/>
      <c r="AR9" s="23"/>
      <c r="AS9" s="23"/>
      <c r="AT9" s="23"/>
      <c r="AU9" s="23"/>
      <c r="AV9" s="23"/>
      <c r="AW9" s="23"/>
      <c r="AX9" s="23"/>
    </row>
    <row r="10" spans="2:50" ht="126" customHeight="1" x14ac:dyDescent="0.3">
      <c r="B10" s="35"/>
      <c r="C10" s="351"/>
      <c r="D10" s="17" t="s">
        <v>775</v>
      </c>
      <c r="E10" s="274"/>
      <c r="F10" s="273"/>
      <c r="G10" s="247" t="s">
        <v>857</v>
      </c>
      <c r="H10" s="36"/>
      <c r="J10" s="23"/>
      <c r="K10" s="23"/>
      <c r="L10" s="23"/>
      <c r="M10" s="23"/>
      <c r="N10" s="23"/>
      <c r="O10" s="23"/>
      <c r="P10" s="23"/>
      <c r="Q10" s="23"/>
      <c r="R10" s="23"/>
      <c r="S10" s="23"/>
      <c r="T10" s="23"/>
      <c r="U10" s="23"/>
      <c r="V10" s="23"/>
      <c r="W10" s="23"/>
      <c r="X10" s="23"/>
      <c r="Y10" s="23"/>
      <c r="Z10" s="23"/>
      <c r="AA10" s="23"/>
      <c r="AB10" s="23"/>
      <c r="AC10" s="23"/>
      <c r="AD10" s="23"/>
      <c r="AE10" s="23"/>
      <c r="AF10" s="23"/>
      <c r="AG10" s="23"/>
      <c r="AH10" s="23"/>
      <c r="AI10" s="23"/>
      <c r="AJ10" s="23"/>
      <c r="AK10" s="23"/>
      <c r="AL10" s="23"/>
      <c r="AM10" s="23"/>
      <c r="AN10" s="23"/>
      <c r="AO10" s="23"/>
      <c r="AP10" s="23"/>
      <c r="AQ10" s="23"/>
      <c r="AR10" s="23"/>
      <c r="AS10" s="23"/>
      <c r="AT10" s="23"/>
      <c r="AU10" s="23"/>
      <c r="AV10" s="23"/>
      <c r="AW10" s="23"/>
      <c r="AX10" s="23"/>
    </row>
    <row r="11" spans="2:50" ht="110.25" customHeight="1" x14ac:dyDescent="0.3">
      <c r="B11" s="35"/>
      <c r="C11" s="351"/>
      <c r="D11" s="17" t="s">
        <v>776</v>
      </c>
      <c r="E11" s="274" t="s">
        <v>864</v>
      </c>
      <c r="F11" s="273" t="s">
        <v>865</v>
      </c>
      <c r="G11" s="247" t="s">
        <v>870</v>
      </c>
      <c r="H11" s="36"/>
      <c r="J11" s="366"/>
      <c r="K11" s="23"/>
      <c r="L11" s="23"/>
      <c r="M11" s="23"/>
      <c r="N11" s="23"/>
      <c r="O11" s="23"/>
      <c r="P11" s="23"/>
      <c r="Q11" s="23"/>
      <c r="R11" s="23"/>
      <c r="S11" s="23"/>
      <c r="T11" s="23"/>
      <c r="U11" s="23"/>
      <c r="V11" s="23"/>
      <c r="W11" s="23"/>
      <c r="X11" s="23"/>
      <c r="Y11" s="23"/>
      <c r="Z11" s="23"/>
      <c r="AA11" s="23"/>
      <c r="AB11" s="23"/>
      <c r="AC11" s="23"/>
      <c r="AD11" s="23"/>
      <c r="AE11" s="23"/>
      <c r="AF11" s="23"/>
      <c r="AG11" s="23"/>
      <c r="AH11" s="23"/>
      <c r="AI11" s="23"/>
      <c r="AJ11" s="23"/>
      <c r="AK11" s="23"/>
      <c r="AL11" s="23"/>
      <c r="AM11" s="23"/>
      <c r="AN11" s="23"/>
      <c r="AO11" s="23"/>
      <c r="AP11" s="23"/>
      <c r="AQ11" s="23"/>
      <c r="AR11" s="23"/>
      <c r="AS11" s="23"/>
      <c r="AT11" s="23"/>
      <c r="AU11" s="23"/>
      <c r="AV11" s="23"/>
      <c r="AW11" s="23"/>
      <c r="AX11" s="23"/>
    </row>
    <row r="12" spans="2:50" ht="66" customHeight="1" x14ac:dyDescent="0.3">
      <c r="B12" s="35"/>
      <c r="C12" s="351"/>
      <c r="D12" s="17" t="s">
        <v>777</v>
      </c>
      <c r="E12" s="274"/>
      <c r="F12" s="273"/>
      <c r="G12" s="247" t="s">
        <v>857</v>
      </c>
      <c r="H12" s="36"/>
      <c r="J12" s="23"/>
      <c r="K12" s="23"/>
      <c r="L12" s="23"/>
      <c r="M12" s="23"/>
      <c r="N12" s="23"/>
      <c r="O12" s="23"/>
      <c r="P12" s="23"/>
      <c r="Q12" s="23"/>
      <c r="R12" s="23"/>
      <c r="S12" s="23"/>
      <c r="T12" s="23"/>
      <c r="U12" s="23"/>
      <c r="V12" s="23"/>
      <c r="W12" s="23"/>
      <c r="X12" s="23"/>
      <c r="Y12" s="23"/>
      <c r="Z12" s="23"/>
      <c r="AA12" s="23"/>
      <c r="AB12" s="23"/>
      <c r="AC12" s="23"/>
      <c r="AD12" s="23"/>
      <c r="AE12" s="23"/>
      <c r="AF12" s="23"/>
      <c r="AG12" s="23"/>
      <c r="AH12" s="23"/>
      <c r="AI12" s="23"/>
      <c r="AJ12" s="23"/>
      <c r="AK12" s="23"/>
      <c r="AL12" s="23"/>
      <c r="AM12" s="23"/>
      <c r="AN12" s="23"/>
      <c r="AO12" s="23"/>
      <c r="AP12" s="23"/>
      <c r="AQ12" s="23"/>
      <c r="AR12" s="23"/>
      <c r="AS12" s="23"/>
      <c r="AT12" s="23"/>
      <c r="AU12" s="23"/>
      <c r="AV12" s="23"/>
      <c r="AW12" s="23"/>
      <c r="AX12" s="23"/>
    </row>
    <row r="13" spans="2:50" ht="94.5" customHeight="1" x14ac:dyDescent="0.3">
      <c r="B13" s="35"/>
      <c r="C13" s="351"/>
      <c r="D13" s="17" t="s">
        <v>778</v>
      </c>
      <c r="E13" s="274" t="s">
        <v>858</v>
      </c>
      <c r="F13" s="273" t="s">
        <v>859</v>
      </c>
      <c r="G13" s="247" t="s">
        <v>872</v>
      </c>
      <c r="H13" s="36"/>
      <c r="J13" s="23"/>
      <c r="K13" s="23"/>
      <c r="L13" s="23"/>
      <c r="M13" s="23"/>
      <c r="N13" s="23"/>
      <c r="O13" s="23"/>
      <c r="P13" s="23"/>
      <c r="Q13" s="23"/>
      <c r="R13" s="23"/>
      <c r="S13" s="23"/>
      <c r="T13" s="23"/>
      <c r="U13" s="23"/>
      <c r="V13" s="23"/>
      <c r="W13" s="23"/>
      <c r="X13" s="23"/>
      <c r="Y13" s="23"/>
      <c r="Z13" s="23"/>
      <c r="AA13" s="23"/>
      <c r="AB13" s="23"/>
      <c r="AC13" s="23"/>
      <c r="AD13" s="23"/>
      <c r="AE13" s="23"/>
      <c r="AF13" s="23"/>
      <c r="AG13" s="23"/>
      <c r="AH13" s="23"/>
      <c r="AI13" s="23"/>
      <c r="AJ13" s="23"/>
      <c r="AK13" s="23"/>
      <c r="AL13" s="23"/>
      <c r="AM13" s="23"/>
      <c r="AN13" s="23"/>
      <c r="AO13" s="23"/>
      <c r="AP13" s="23"/>
      <c r="AQ13" s="23"/>
      <c r="AR13" s="23"/>
      <c r="AS13" s="23"/>
      <c r="AT13" s="23"/>
      <c r="AU13" s="23"/>
      <c r="AV13" s="23"/>
      <c r="AW13" s="23"/>
      <c r="AX13" s="23"/>
    </row>
    <row r="14" spans="2:50" ht="65.25" customHeight="1" x14ac:dyDescent="0.3">
      <c r="B14" s="35"/>
      <c r="C14" s="351"/>
      <c r="D14" s="17" t="s">
        <v>779</v>
      </c>
      <c r="E14" s="274" t="s">
        <v>860</v>
      </c>
      <c r="F14" s="273" t="s">
        <v>861</v>
      </c>
      <c r="G14" s="247" t="s">
        <v>872</v>
      </c>
      <c r="H14" s="36"/>
      <c r="J14" s="23"/>
      <c r="K14" s="23"/>
      <c r="L14" s="23"/>
      <c r="M14" s="23"/>
      <c r="N14" s="23"/>
      <c r="O14" s="23"/>
      <c r="P14" s="23"/>
      <c r="Q14" s="23"/>
      <c r="R14" s="23"/>
      <c r="S14" s="23"/>
      <c r="T14" s="23"/>
      <c r="U14" s="23"/>
      <c r="V14" s="23"/>
      <c r="W14" s="23"/>
      <c r="X14" s="23"/>
      <c r="Y14" s="23"/>
      <c r="Z14" s="23"/>
      <c r="AA14" s="23"/>
      <c r="AB14" s="23"/>
      <c r="AC14" s="23"/>
      <c r="AD14" s="23"/>
      <c r="AE14" s="23"/>
      <c r="AF14" s="23"/>
      <c r="AG14" s="23"/>
      <c r="AH14" s="23"/>
      <c r="AI14" s="23"/>
      <c r="AJ14" s="23"/>
      <c r="AK14" s="23"/>
      <c r="AL14" s="23"/>
      <c r="AM14" s="23"/>
      <c r="AN14" s="23"/>
      <c r="AO14" s="23"/>
      <c r="AP14" s="23"/>
      <c r="AQ14" s="23"/>
      <c r="AR14" s="23"/>
      <c r="AS14" s="23"/>
      <c r="AT14" s="23"/>
      <c r="AU14" s="23"/>
      <c r="AV14" s="23"/>
      <c r="AW14" s="23"/>
      <c r="AX14" s="23"/>
    </row>
    <row r="15" spans="2:50" ht="78" customHeight="1" x14ac:dyDescent="0.3">
      <c r="B15" s="35"/>
      <c r="C15" s="351"/>
      <c r="D15" s="17" t="s">
        <v>780</v>
      </c>
      <c r="E15" s="274"/>
      <c r="F15" s="273"/>
      <c r="G15" s="247" t="s">
        <v>857</v>
      </c>
      <c r="H15" s="36"/>
      <c r="J15" s="23"/>
      <c r="K15" s="23"/>
      <c r="L15" s="23"/>
      <c r="M15" s="23"/>
      <c r="N15" s="23"/>
      <c r="O15" s="23"/>
      <c r="P15" s="23"/>
      <c r="Q15" s="23"/>
      <c r="R15" s="23"/>
      <c r="S15" s="23"/>
      <c r="T15" s="23"/>
      <c r="U15" s="23"/>
      <c r="V15" s="23"/>
      <c r="W15" s="23"/>
      <c r="X15" s="23"/>
      <c r="Y15" s="23"/>
      <c r="Z15" s="23"/>
      <c r="AA15" s="23"/>
      <c r="AB15" s="23"/>
      <c r="AC15" s="23"/>
      <c r="AD15" s="23"/>
      <c r="AE15" s="23"/>
      <c r="AF15" s="23"/>
      <c r="AG15" s="23"/>
      <c r="AH15" s="23"/>
      <c r="AI15" s="23"/>
      <c r="AJ15" s="23"/>
      <c r="AK15" s="23"/>
      <c r="AL15" s="23"/>
      <c r="AM15" s="23"/>
      <c r="AN15" s="23"/>
      <c r="AO15" s="23"/>
      <c r="AP15" s="23"/>
      <c r="AQ15" s="23"/>
      <c r="AR15" s="23"/>
      <c r="AS15" s="23"/>
      <c r="AT15" s="23"/>
      <c r="AU15" s="23"/>
      <c r="AV15" s="23"/>
      <c r="AW15" s="23"/>
      <c r="AX15" s="23"/>
    </row>
    <row r="16" spans="2:50" ht="76.5" customHeight="1" thickBot="1" x14ac:dyDescent="0.35">
      <c r="B16" s="35"/>
      <c r="C16" s="351"/>
      <c r="D16" s="17" t="s">
        <v>781</v>
      </c>
      <c r="E16" s="274" t="s">
        <v>862</v>
      </c>
      <c r="F16" s="273" t="s">
        <v>863</v>
      </c>
      <c r="G16" s="247" t="s">
        <v>873</v>
      </c>
      <c r="H16" s="36"/>
      <c r="J16" s="23"/>
      <c r="K16" s="23"/>
      <c r="L16" s="23"/>
      <c r="M16" s="23"/>
      <c r="N16" s="23"/>
      <c r="O16" s="23"/>
      <c r="P16" s="23"/>
      <c r="Q16" s="23"/>
      <c r="R16" s="23"/>
      <c r="S16" s="23"/>
      <c r="T16" s="23"/>
      <c r="U16" s="23"/>
      <c r="V16" s="23"/>
      <c r="W16" s="23"/>
      <c r="X16" s="23"/>
      <c r="Y16" s="23"/>
      <c r="Z16" s="23"/>
      <c r="AA16" s="23"/>
      <c r="AB16" s="23"/>
      <c r="AC16" s="23"/>
      <c r="AD16" s="23"/>
      <c r="AE16" s="23"/>
      <c r="AF16" s="23"/>
      <c r="AG16" s="23"/>
      <c r="AH16" s="23"/>
      <c r="AI16" s="23"/>
      <c r="AJ16" s="23"/>
      <c r="AK16" s="23"/>
      <c r="AL16" s="23"/>
      <c r="AM16" s="23"/>
      <c r="AN16" s="23"/>
      <c r="AO16" s="23"/>
      <c r="AP16" s="23"/>
      <c r="AQ16" s="23"/>
      <c r="AR16" s="23"/>
      <c r="AS16" s="23"/>
      <c r="AT16" s="23"/>
      <c r="AU16" s="23"/>
      <c r="AV16" s="23"/>
      <c r="AW16" s="23"/>
      <c r="AX16" s="23"/>
    </row>
    <row r="17" spans="2:50" s="12" customFormat="1" ht="37.5" customHeight="1" thickBot="1" x14ac:dyDescent="0.35">
      <c r="B17" s="40"/>
      <c r="C17" s="299"/>
      <c r="D17" s="276"/>
      <c r="E17" s="276"/>
      <c r="F17" s="93" t="s">
        <v>258</v>
      </c>
      <c r="G17" s="385" t="s">
        <v>869</v>
      </c>
      <c r="H17" s="41"/>
      <c r="J17" s="23"/>
      <c r="K17" s="23"/>
      <c r="L17" s="23"/>
      <c r="M17" s="23"/>
      <c r="N17" s="23"/>
      <c r="O17" s="23"/>
      <c r="P17" s="23"/>
      <c r="Q17" s="23"/>
      <c r="R17" s="23"/>
      <c r="S17" s="23"/>
      <c r="T17" s="23"/>
      <c r="U17" s="23"/>
      <c r="V17" s="23"/>
      <c r="W17" s="23"/>
      <c r="X17" s="23"/>
      <c r="Y17" s="23"/>
      <c r="Z17" s="23"/>
      <c r="AA17" s="23"/>
      <c r="AB17" s="23"/>
      <c r="AC17" s="23"/>
      <c r="AD17" s="23"/>
      <c r="AE17" s="23"/>
      <c r="AF17" s="23"/>
      <c r="AG17" s="23"/>
      <c r="AH17" s="23"/>
      <c r="AI17" s="23"/>
      <c r="AJ17" s="23"/>
      <c r="AK17" s="23"/>
      <c r="AL17" s="23"/>
      <c r="AM17" s="23"/>
      <c r="AN17" s="23"/>
      <c r="AO17" s="23"/>
      <c r="AP17" s="23"/>
      <c r="AQ17" s="23"/>
      <c r="AR17" s="23"/>
      <c r="AS17" s="23"/>
      <c r="AT17" s="23"/>
      <c r="AU17" s="23"/>
      <c r="AV17" s="23"/>
      <c r="AW17" s="23"/>
      <c r="AX17" s="23"/>
    </row>
    <row r="18" spans="2:50" s="12" customFormat="1" x14ac:dyDescent="0.3">
      <c r="B18" s="40"/>
      <c r="C18" s="299"/>
      <c r="D18" s="42"/>
      <c r="E18" s="42"/>
      <c r="F18" s="94"/>
      <c r="G18" s="37"/>
      <c r="H18" s="41"/>
      <c r="J18" s="23"/>
      <c r="K18" s="23"/>
      <c r="L18" s="23"/>
      <c r="M18" s="23"/>
      <c r="N18" s="23"/>
      <c r="O18" s="23"/>
      <c r="P18" s="23"/>
      <c r="Q18" s="23"/>
      <c r="R18" s="23"/>
      <c r="S18" s="23"/>
      <c r="T18" s="23"/>
      <c r="U18" s="23"/>
      <c r="V18" s="23"/>
      <c r="W18" s="23"/>
      <c r="X18" s="23"/>
      <c r="Y18" s="23"/>
      <c r="Z18" s="23"/>
      <c r="AA18" s="23"/>
      <c r="AB18" s="23"/>
      <c r="AC18" s="23"/>
      <c r="AD18" s="23"/>
      <c r="AE18" s="23"/>
      <c r="AF18" s="23"/>
      <c r="AG18" s="23"/>
      <c r="AH18" s="23"/>
      <c r="AI18" s="23"/>
      <c r="AJ18" s="23"/>
      <c r="AK18" s="23"/>
      <c r="AL18" s="23"/>
      <c r="AM18" s="23"/>
      <c r="AN18" s="23"/>
      <c r="AO18" s="23"/>
      <c r="AP18" s="23"/>
      <c r="AQ18" s="23"/>
      <c r="AR18" s="23"/>
      <c r="AS18" s="23"/>
      <c r="AT18" s="23"/>
      <c r="AU18" s="23"/>
      <c r="AV18" s="23"/>
      <c r="AW18" s="23"/>
      <c r="AX18" s="23"/>
    </row>
    <row r="19" spans="2:50" s="12" customFormat="1" ht="14.5" thickBot="1" x14ac:dyDescent="0.35">
      <c r="B19" s="40"/>
      <c r="C19" s="299"/>
      <c r="D19" s="986" t="s">
        <v>284</v>
      </c>
      <c r="E19" s="986"/>
      <c r="F19" s="986"/>
      <c r="G19" s="986"/>
      <c r="H19" s="41"/>
      <c r="J19" s="23"/>
      <c r="K19" s="23"/>
      <c r="L19" s="23"/>
      <c r="M19" s="23"/>
      <c r="N19" s="23"/>
      <c r="O19" s="23"/>
      <c r="P19" s="23"/>
      <c r="Q19" s="23"/>
      <c r="R19" s="23"/>
      <c r="S19" s="23"/>
      <c r="T19" s="23"/>
      <c r="U19" s="23"/>
      <c r="V19" s="23"/>
      <c r="W19" s="23"/>
      <c r="X19" s="23"/>
      <c r="Y19" s="23"/>
      <c r="Z19" s="23"/>
      <c r="AA19" s="23"/>
      <c r="AB19" s="23"/>
      <c r="AC19" s="23"/>
      <c r="AD19" s="23"/>
      <c r="AE19" s="23"/>
      <c r="AF19" s="23"/>
      <c r="AG19" s="23"/>
      <c r="AH19" s="23"/>
      <c r="AI19" s="23"/>
      <c r="AJ19" s="23"/>
      <c r="AK19" s="23"/>
      <c r="AL19" s="23"/>
      <c r="AM19" s="23"/>
      <c r="AN19" s="23"/>
      <c r="AO19" s="23"/>
      <c r="AP19" s="23"/>
      <c r="AQ19" s="23"/>
      <c r="AR19" s="23"/>
      <c r="AS19" s="23"/>
      <c r="AT19" s="23"/>
      <c r="AU19" s="23"/>
      <c r="AV19" s="23"/>
      <c r="AW19" s="23"/>
      <c r="AX19" s="23"/>
    </row>
    <row r="20" spans="2:50" s="12" customFormat="1" ht="14.5" thickBot="1" x14ac:dyDescent="0.35">
      <c r="B20" s="40"/>
      <c r="C20" s="299"/>
      <c r="D20" s="77" t="s">
        <v>59</v>
      </c>
      <c r="E20" s="982" t="s">
        <v>674</v>
      </c>
      <c r="F20" s="983"/>
      <c r="G20" s="42"/>
      <c r="H20" s="41"/>
      <c r="J20" s="23"/>
      <c r="K20" s="23"/>
      <c r="L20" s="23"/>
      <c r="M20" s="23"/>
      <c r="N20" s="23"/>
      <c r="O20" s="23"/>
      <c r="P20" s="23"/>
      <c r="Q20" s="23"/>
      <c r="R20" s="23"/>
      <c r="S20" s="23"/>
      <c r="T20" s="23"/>
      <c r="U20" s="23"/>
      <c r="V20" s="23"/>
      <c r="W20" s="23"/>
      <c r="X20" s="23"/>
      <c r="Y20" s="23"/>
      <c r="Z20" s="23"/>
      <c r="AA20" s="23"/>
      <c r="AB20" s="23"/>
      <c r="AC20" s="23"/>
      <c r="AD20" s="23"/>
      <c r="AE20" s="23"/>
      <c r="AF20" s="23"/>
      <c r="AG20" s="23"/>
      <c r="AH20" s="23"/>
      <c r="AI20" s="23"/>
      <c r="AJ20" s="23"/>
      <c r="AK20" s="23"/>
      <c r="AL20" s="23"/>
      <c r="AM20" s="23"/>
      <c r="AN20" s="23"/>
      <c r="AO20" s="23"/>
      <c r="AP20" s="23"/>
      <c r="AQ20" s="23"/>
      <c r="AR20" s="23"/>
      <c r="AS20" s="23"/>
      <c r="AT20" s="23"/>
      <c r="AU20" s="23"/>
      <c r="AV20" s="23"/>
      <c r="AW20" s="23"/>
      <c r="AX20" s="23"/>
    </row>
    <row r="21" spans="2:50" s="12" customFormat="1" ht="13.5" customHeight="1" thickBot="1" x14ac:dyDescent="0.35">
      <c r="B21" s="40"/>
      <c r="C21" s="299"/>
      <c r="D21" s="77" t="s">
        <v>61</v>
      </c>
      <c r="E21" s="984" t="s">
        <v>675</v>
      </c>
      <c r="F21" s="985"/>
      <c r="G21" s="42"/>
      <c r="H21" s="41"/>
      <c r="J21" s="23"/>
      <c r="K21" s="23"/>
      <c r="L21" s="23"/>
      <c r="M21" s="23"/>
      <c r="N21" s="23"/>
      <c r="O21" s="23"/>
      <c r="P21" s="23"/>
      <c r="Q21" s="23"/>
      <c r="R21" s="23"/>
      <c r="S21" s="23"/>
      <c r="T21" s="23"/>
      <c r="U21" s="23"/>
      <c r="V21" s="23"/>
      <c r="W21" s="23"/>
      <c r="X21" s="23"/>
      <c r="Y21" s="23"/>
      <c r="Z21" s="23"/>
      <c r="AA21" s="23"/>
      <c r="AB21" s="23"/>
      <c r="AC21" s="23"/>
      <c r="AD21" s="23"/>
      <c r="AE21" s="23"/>
      <c r="AF21" s="23"/>
      <c r="AG21" s="23"/>
      <c r="AH21" s="23"/>
      <c r="AI21" s="23"/>
      <c r="AJ21" s="23"/>
      <c r="AK21" s="23"/>
      <c r="AL21" s="23"/>
      <c r="AM21" s="23"/>
      <c r="AN21" s="23"/>
      <c r="AO21" s="23"/>
      <c r="AP21" s="23"/>
      <c r="AQ21" s="23"/>
      <c r="AR21" s="23"/>
      <c r="AS21" s="23"/>
      <c r="AT21" s="23"/>
      <c r="AU21" s="23"/>
      <c r="AV21" s="23"/>
      <c r="AW21" s="23"/>
      <c r="AX21" s="23"/>
    </row>
    <row r="22" spans="2:50" s="12" customFormat="1" ht="30.75" customHeight="1" thickBot="1" x14ac:dyDescent="0.35">
      <c r="B22" s="40"/>
      <c r="C22" s="300"/>
      <c r="D22" s="300"/>
      <c r="E22" s="300"/>
      <c r="F22" s="300"/>
      <c r="G22" s="311"/>
      <c r="H22" s="41"/>
      <c r="J22" s="23"/>
      <c r="K22" s="23"/>
      <c r="L22" s="23"/>
      <c r="M22" s="23"/>
      <c r="N22" s="23"/>
      <c r="O22" s="23"/>
      <c r="P22" s="23"/>
      <c r="Q22" s="23"/>
      <c r="R22" s="23"/>
      <c r="S22" s="23"/>
      <c r="T22" s="23"/>
      <c r="U22" s="23"/>
      <c r="V22" s="23"/>
      <c r="W22" s="23"/>
      <c r="X22" s="23"/>
      <c r="Y22" s="23"/>
      <c r="Z22" s="23"/>
      <c r="AA22" s="23"/>
      <c r="AB22" s="23"/>
      <c r="AC22" s="23"/>
      <c r="AD22" s="23"/>
      <c r="AE22" s="23"/>
      <c r="AF22" s="23"/>
      <c r="AG22" s="23"/>
      <c r="AH22" s="23"/>
      <c r="AI22" s="23"/>
      <c r="AJ22" s="23"/>
      <c r="AK22" s="23"/>
      <c r="AL22" s="23"/>
      <c r="AM22" s="23"/>
      <c r="AN22" s="23"/>
      <c r="AO22" s="23"/>
      <c r="AP22" s="23"/>
      <c r="AQ22" s="23"/>
      <c r="AR22" s="23"/>
      <c r="AS22" s="23"/>
      <c r="AT22" s="23"/>
      <c r="AU22" s="23"/>
      <c r="AV22" s="23"/>
      <c r="AW22" s="23"/>
      <c r="AX22" s="23"/>
    </row>
    <row r="23" spans="2:50" s="12" customFormat="1" ht="11.15" customHeight="1" x14ac:dyDescent="0.3">
      <c r="B23" s="40"/>
      <c r="C23" s="301"/>
      <c r="D23" s="987" t="s">
        <v>768</v>
      </c>
      <c r="E23" s="988"/>
      <c r="F23" s="988"/>
      <c r="G23" s="989"/>
      <c r="H23" s="41"/>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row>
    <row r="24" spans="2:50" s="12" customFormat="1" ht="21" customHeight="1" x14ac:dyDescent="0.3">
      <c r="B24" s="40"/>
      <c r="C24" s="301"/>
      <c r="D24" s="990"/>
      <c r="E24" s="991"/>
      <c r="F24" s="991"/>
      <c r="G24" s="992"/>
      <c r="H24" s="41"/>
      <c r="J24" s="23"/>
      <c r="K24" s="23"/>
      <c r="L24" s="23"/>
      <c r="M24" s="23"/>
      <c r="N24" s="23"/>
      <c r="O24" s="23"/>
      <c r="P24" s="23"/>
      <c r="Q24" s="23"/>
      <c r="R24" s="23"/>
      <c r="S24" s="23"/>
      <c r="T24" s="23"/>
      <c r="U24" s="23"/>
      <c r="V24" s="23"/>
      <c r="W24" s="23"/>
      <c r="X24" s="23"/>
      <c r="Y24" s="23"/>
      <c r="Z24" s="23"/>
      <c r="AA24" s="23"/>
      <c r="AB24" s="23"/>
      <c r="AC24" s="23"/>
      <c r="AD24" s="23"/>
      <c r="AE24" s="23"/>
      <c r="AF24" s="23"/>
      <c r="AG24" s="23"/>
      <c r="AH24" s="23"/>
      <c r="AI24" s="23"/>
      <c r="AJ24" s="23"/>
      <c r="AK24" s="23"/>
      <c r="AL24" s="23"/>
      <c r="AM24" s="23"/>
      <c r="AN24" s="23"/>
      <c r="AO24" s="23"/>
      <c r="AP24" s="23"/>
      <c r="AQ24" s="23"/>
      <c r="AR24" s="23"/>
      <c r="AS24" s="23"/>
      <c r="AT24" s="23"/>
      <c r="AU24" s="23"/>
      <c r="AV24" s="23"/>
      <c r="AW24" s="23"/>
      <c r="AX24" s="23"/>
    </row>
    <row r="25" spans="2:50" s="12" customFormat="1" ht="9" customHeight="1" x14ac:dyDescent="0.3">
      <c r="B25" s="40"/>
      <c r="C25" s="301"/>
      <c r="D25" s="990"/>
      <c r="E25" s="991"/>
      <c r="F25" s="991"/>
      <c r="G25" s="992"/>
      <c r="H25" s="41"/>
      <c r="J25" s="23"/>
      <c r="K25" s="23"/>
      <c r="L25" s="23"/>
      <c r="M25" s="23"/>
      <c r="N25" s="23"/>
      <c r="O25" s="23"/>
      <c r="P25" s="23"/>
      <c r="Q25" s="23"/>
      <c r="R25" s="23"/>
      <c r="S25" s="23"/>
      <c r="T25" s="23"/>
      <c r="U25" s="23"/>
      <c r="V25" s="23"/>
      <c r="W25" s="23"/>
      <c r="X25" s="23"/>
      <c r="Y25" s="23"/>
      <c r="Z25" s="23"/>
      <c r="AA25" s="23"/>
      <c r="AB25" s="23"/>
      <c r="AC25" s="23"/>
      <c r="AD25" s="23"/>
      <c r="AE25" s="23"/>
      <c r="AF25" s="23"/>
      <c r="AG25" s="23"/>
      <c r="AH25" s="23"/>
      <c r="AI25" s="23"/>
      <c r="AJ25" s="23"/>
      <c r="AK25" s="23"/>
      <c r="AL25" s="23"/>
      <c r="AM25" s="23"/>
      <c r="AN25" s="23"/>
      <c r="AO25" s="23"/>
      <c r="AP25" s="23"/>
      <c r="AQ25" s="23"/>
      <c r="AR25" s="23"/>
      <c r="AS25" s="23"/>
      <c r="AT25" s="23"/>
      <c r="AU25" s="23"/>
      <c r="AV25" s="23"/>
      <c r="AW25" s="23"/>
      <c r="AX25" s="23"/>
    </row>
    <row r="26" spans="2:50" s="12" customFormat="1" ht="191.4" customHeight="1" thickBot="1" x14ac:dyDescent="0.35">
      <c r="B26" s="40"/>
      <c r="C26" s="316" t="s">
        <v>223</v>
      </c>
      <c r="D26" s="993"/>
      <c r="E26" s="994"/>
      <c r="F26" s="994"/>
      <c r="G26" s="995"/>
      <c r="H26" s="41"/>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3"/>
      <c r="AI26" s="23"/>
      <c r="AJ26" s="23"/>
      <c r="AK26" s="23"/>
      <c r="AL26" s="23"/>
      <c r="AM26" s="23"/>
      <c r="AN26" s="23"/>
      <c r="AO26" s="23"/>
      <c r="AP26" s="23"/>
      <c r="AQ26" s="23"/>
      <c r="AR26" s="23"/>
      <c r="AS26" s="23"/>
      <c r="AT26" s="23"/>
      <c r="AU26" s="23"/>
      <c r="AV26" s="23"/>
      <c r="AW26" s="23"/>
      <c r="AX26" s="23"/>
    </row>
    <row r="27" spans="2:50" ht="42.65" customHeight="1" x14ac:dyDescent="0.3">
      <c r="B27" s="40"/>
      <c r="C27" s="43"/>
      <c r="D27" s="300"/>
      <c r="E27" s="300"/>
      <c r="F27" s="311"/>
      <c r="G27" s="311"/>
      <c r="H27" s="41"/>
      <c r="I27" s="14"/>
      <c r="J27" s="23"/>
      <c r="K27" s="23"/>
      <c r="L27" s="23"/>
      <c r="M27" s="23"/>
      <c r="N27" s="23"/>
      <c r="O27" s="23"/>
      <c r="P27" s="23"/>
      <c r="Q27" s="23"/>
      <c r="R27" s="23"/>
      <c r="S27" s="23"/>
      <c r="T27" s="23"/>
      <c r="U27" s="23"/>
      <c r="V27" s="23"/>
      <c r="W27" s="23"/>
      <c r="X27" s="23"/>
      <c r="Y27" s="23"/>
      <c r="Z27" s="23"/>
      <c r="AA27" s="23"/>
      <c r="AB27" s="23"/>
      <c r="AC27" s="23"/>
      <c r="AD27" s="23"/>
      <c r="AE27" s="23"/>
      <c r="AF27" s="23"/>
      <c r="AG27" s="23"/>
      <c r="AH27" s="23"/>
      <c r="AI27" s="23"/>
      <c r="AJ27" s="23"/>
      <c r="AK27" s="23"/>
      <c r="AL27" s="23"/>
      <c r="AM27" s="23"/>
      <c r="AN27" s="23"/>
      <c r="AO27" s="23"/>
      <c r="AP27" s="23"/>
      <c r="AQ27" s="23"/>
      <c r="AR27" s="23"/>
      <c r="AS27" s="23"/>
      <c r="AT27" s="23"/>
      <c r="AU27" s="23"/>
      <c r="AV27" s="23"/>
      <c r="AW27" s="23"/>
      <c r="AX27" s="23"/>
    </row>
    <row r="28" spans="2:50" ht="40.5" customHeight="1" thickBot="1" x14ac:dyDescent="0.35">
      <c r="B28" s="40"/>
      <c r="C28" s="351" t="s">
        <v>255</v>
      </c>
      <c r="D28" s="363" t="s">
        <v>257</v>
      </c>
      <c r="E28" s="363" t="s">
        <v>261</v>
      </c>
      <c r="F28" s="363" t="s">
        <v>262</v>
      </c>
      <c r="G28" s="363" t="s">
        <v>229</v>
      </c>
      <c r="H28" s="41"/>
      <c r="I28" s="14"/>
      <c r="J28" s="23"/>
      <c r="K28" s="23"/>
      <c r="L28" s="23"/>
      <c r="M28" s="23"/>
      <c r="N28" s="23"/>
      <c r="O28" s="23"/>
      <c r="P28" s="23"/>
      <c r="Q28" s="23"/>
      <c r="R28" s="23"/>
      <c r="S28" s="23"/>
      <c r="T28" s="23"/>
      <c r="U28" s="23"/>
      <c r="V28" s="23"/>
      <c r="W28" s="23"/>
      <c r="X28" s="23"/>
      <c r="Y28" s="23"/>
      <c r="Z28" s="23"/>
      <c r="AA28" s="23"/>
      <c r="AB28" s="23"/>
      <c r="AC28" s="23"/>
      <c r="AD28" s="23"/>
      <c r="AE28" s="23"/>
      <c r="AF28" s="23"/>
      <c r="AG28" s="23"/>
      <c r="AH28" s="23"/>
      <c r="AI28" s="23"/>
      <c r="AJ28" s="23"/>
      <c r="AK28" s="23"/>
      <c r="AL28" s="23"/>
      <c r="AM28" s="23"/>
      <c r="AN28" s="23"/>
      <c r="AO28" s="23"/>
      <c r="AP28" s="23"/>
      <c r="AQ28" s="23"/>
      <c r="AR28" s="23"/>
      <c r="AS28" s="23"/>
      <c r="AT28" s="23"/>
      <c r="AU28" s="23"/>
      <c r="AV28" s="23"/>
      <c r="AW28" s="23"/>
      <c r="AX28" s="23"/>
    </row>
    <row r="29" spans="2:50" ht="97.5" customHeight="1" x14ac:dyDescent="0.3">
      <c r="B29" s="35"/>
      <c r="C29" s="351"/>
      <c r="D29" s="24" t="s">
        <v>773</v>
      </c>
      <c r="E29" s="275" t="s">
        <v>854</v>
      </c>
      <c r="F29" s="273" t="s">
        <v>853</v>
      </c>
      <c r="G29" s="247" t="s">
        <v>870</v>
      </c>
      <c r="H29" s="36"/>
      <c r="J29" s="23"/>
      <c r="K29" s="23"/>
      <c r="L29" s="23"/>
      <c r="M29" s="23"/>
      <c r="N29" s="23"/>
      <c r="O29" s="23"/>
      <c r="P29" s="23"/>
      <c r="Q29" s="23"/>
      <c r="R29" s="23"/>
      <c r="S29" s="23"/>
      <c r="T29" s="23"/>
      <c r="U29" s="23"/>
      <c r="V29" s="23"/>
      <c r="W29" s="23"/>
      <c r="X29" s="23"/>
      <c r="Y29" s="23"/>
      <c r="Z29" s="23"/>
      <c r="AA29" s="23"/>
      <c r="AB29" s="23"/>
      <c r="AC29" s="23"/>
      <c r="AD29" s="23"/>
      <c r="AE29" s="23"/>
      <c r="AF29" s="23"/>
      <c r="AG29" s="23"/>
      <c r="AH29" s="23"/>
      <c r="AI29" s="23"/>
      <c r="AJ29" s="23"/>
      <c r="AK29" s="23"/>
      <c r="AL29" s="23"/>
      <c r="AM29" s="23"/>
      <c r="AN29" s="23"/>
      <c r="AO29" s="23"/>
      <c r="AP29" s="23"/>
      <c r="AQ29" s="23"/>
      <c r="AR29" s="23"/>
      <c r="AS29" s="23"/>
      <c r="AT29" s="23"/>
      <c r="AU29" s="23"/>
      <c r="AV29" s="23"/>
      <c r="AW29" s="23"/>
      <c r="AX29" s="23"/>
    </row>
    <row r="30" spans="2:50" ht="109.5" customHeight="1" x14ac:dyDescent="0.3">
      <c r="B30" s="35"/>
      <c r="C30" s="351"/>
      <c r="D30" s="17" t="s">
        <v>774</v>
      </c>
      <c r="E30" s="274" t="s">
        <v>855</v>
      </c>
      <c r="F30" s="273" t="s">
        <v>874</v>
      </c>
      <c r="G30" s="247" t="s">
        <v>871</v>
      </c>
      <c r="H30" s="36"/>
      <c r="J30" s="365"/>
      <c r="K30" s="23"/>
      <c r="L30" s="23"/>
      <c r="M30" s="23"/>
      <c r="N30" s="23"/>
      <c r="O30" s="23"/>
      <c r="P30" s="23"/>
      <c r="Q30" s="23"/>
      <c r="R30" s="23"/>
      <c r="S30" s="23"/>
      <c r="T30" s="23"/>
      <c r="U30" s="23"/>
      <c r="V30" s="23"/>
      <c r="W30" s="23"/>
      <c r="X30" s="23"/>
      <c r="Y30" s="23"/>
      <c r="Z30" s="23"/>
      <c r="AA30" s="23"/>
      <c r="AB30" s="23"/>
      <c r="AC30" s="23"/>
      <c r="AD30" s="23"/>
      <c r="AE30" s="23"/>
      <c r="AF30" s="23"/>
      <c r="AG30" s="23"/>
      <c r="AH30" s="23"/>
      <c r="AI30" s="23"/>
      <c r="AJ30" s="23"/>
      <c r="AK30" s="23"/>
      <c r="AL30" s="23"/>
      <c r="AM30" s="23"/>
      <c r="AN30" s="23"/>
      <c r="AO30" s="23"/>
      <c r="AP30" s="23"/>
      <c r="AQ30" s="23"/>
      <c r="AR30" s="23"/>
      <c r="AS30" s="23"/>
      <c r="AT30" s="23"/>
      <c r="AU30" s="23"/>
      <c r="AV30" s="23"/>
      <c r="AW30" s="23"/>
      <c r="AX30" s="23"/>
    </row>
    <row r="31" spans="2:50" ht="123" customHeight="1" x14ac:dyDescent="0.3">
      <c r="B31" s="35"/>
      <c r="C31" s="351"/>
      <c r="D31" s="17" t="s">
        <v>775</v>
      </c>
      <c r="E31" s="274"/>
      <c r="F31" s="273"/>
      <c r="G31" s="247" t="s">
        <v>857</v>
      </c>
      <c r="H31" s="36"/>
      <c r="J31" s="23"/>
      <c r="K31" s="23"/>
      <c r="L31" s="23"/>
      <c r="M31" s="23"/>
      <c r="N31" s="23"/>
      <c r="O31" s="23"/>
      <c r="P31" s="23"/>
      <c r="Q31" s="23"/>
      <c r="R31" s="23"/>
      <c r="S31" s="23"/>
      <c r="T31" s="23"/>
      <c r="U31" s="23"/>
      <c r="V31" s="23"/>
      <c r="W31" s="23"/>
      <c r="X31" s="23"/>
      <c r="Y31" s="23"/>
      <c r="Z31" s="23"/>
      <c r="AA31" s="23"/>
      <c r="AB31" s="23"/>
      <c r="AC31" s="23"/>
      <c r="AD31" s="23"/>
      <c r="AE31" s="23"/>
      <c r="AF31" s="23"/>
      <c r="AG31" s="23"/>
      <c r="AH31" s="23"/>
      <c r="AI31" s="23"/>
      <c r="AJ31" s="23"/>
      <c r="AK31" s="23"/>
      <c r="AL31" s="23"/>
      <c r="AM31" s="23"/>
      <c r="AN31" s="23"/>
      <c r="AO31" s="23"/>
      <c r="AP31" s="23"/>
      <c r="AQ31" s="23"/>
      <c r="AR31" s="23"/>
      <c r="AS31" s="23"/>
      <c r="AT31" s="23"/>
      <c r="AU31" s="23"/>
      <c r="AV31" s="23"/>
      <c r="AW31" s="23"/>
      <c r="AX31" s="23"/>
    </row>
    <row r="32" spans="2:50" ht="107.25" customHeight="1" x14ac:dyDescent="0.3">
      <c r="B32" s="35"/>
      <c r="C32" s="351"/>
      <c r="D32" s="17" t="s">
        <v>776</v>
      </c>
      <c r="E32" s="274" t="s">
        <v>864</v>
      </c>
      <c r="F32" s="273" t="s">
        <v>865</v>
      </c>
      <c r="G32" s="247" t="s">
        <v>870</v>
      </c>
      <c r="H32" s="36"/>
      <c r="J32" s="366"/>
      <c r="K32" s="23"/>
      <c r="L32" s="23"/>
      <c r="M32" s="23"/>
      <c r="N32" s="23"/>
      <c r="O32" s="23"/>
      <c r="P32" s="23"/>
      <c r="Q32" s="23"/>
      <c r="R32" s="23"/>
      <c r="S32" s="23"/>
      <c r="T32" s="23"/>
      <c r="U32" s="23"/>
      <c r="V32" s="23"/>
      <c r="W32" s="23"/>
      <c r="X32" s="23"/>
      <c r="Y32" s="23"/>
      <c r="Z32" s="23"/>
      <c r="AA32" s="23"/>
      <c r="AB32" s="23"/>
      <c r="AC32" s="23"/>
      <c r="AD32" s="23"/>
      <c r="AE32" s="23"/>
      <c r="AF32" s="23"/>
      <c r="AG32" s="23"/>
      <c r="AH32" s="23"/>
      <c r="AI32" s="23"/>
      <c r="AJ32" s="23"/>
      <c r="AK32" s="23"/>
      <c r="AL32" s="23"/>
      <c r="AM32" s="23"/>
      <c r="AN32" s="23"/>
      <c r="AO32" s="23"/>
      <c r="AP32" s="23"/>
      <c r="AQ32" s="23"/>
      <c r="AR32" s="23"/>
      <c r="AS32" s="23"/>
      <c r="AT32" s="23"/>
      <c r="AU32" s="23"/>
      <c r="AV32" s="23"/>
      <c r="AW32" s="23"/>
      <c r="AX32" s="23"/>
    </row>
    <row r="33" spans="2:50" ht="15" customHeight="1" x14ac:dyDescent="0.3">
      <c r="B33" s="35"/>
      <c r="C33" s="351"/>
      <c r="D33" s="17" t="s">
        <v>777</v>
      </c>
      <c r="E33" s="274"/>
      <c r="F33" s="273"/>
      <c r="G33" s="247" t="s">
        <v>857</v>
      </c>
      <c r="H33" s="36"/>
      <c r="J33" s="23"/>
      <c r="K33" s="23"/>
      <c r="L33" s="23"/>
      <c r="M33" s="23"/>
      <c r="N33" s="23"/>
      <c r="O33" s="23"/>
      <c r="P33" s="23"/>
      <c r="Q33" s="23"/>
      <c r="R33" s="23"/>
      <c r="S33" s="23"/>
      <c r="T33" s="23"/>
      <c r="U33" s="23"/>
      <c r="V33" s="23"/>
      <c r="W33" s="23"/>
      <c r="X33" s="23"/>
      <c r="Y33" s="23"/>
      <c r="Z33" s="23"/>
      <c r="AA33" s="23"/>
      <c r="AB33" s="23"/>
      <c r="AC33" s="23"/>
      <c r="AD33" s="23"/>
      <c r="AE33" s="23"/>
      <c r="AF33" s="23"/>
      <c r="AG33" s="23"/>
      <c r="AH33" s="23"/>
      <c r="AI33" s="23"/>
      <c r="AJ33" s="23"/>
      <c r="AK33" s="23"/>
      <c r="AL33" s="23"/>
      <c r="AM33" s="23"/>
      <c r="AN33" s="23"/>
      <c r="AO33" s="23"/>
      <c r="AP33" s="23"/>
      <c r="AQ33" s="23"/>
      <c r="AR33" s="23"/>
      <c r="AS33" s="23"/>
      <c r="AT33" s="23"/>
      <c r="AU33" s="23"/>
      <c r="AV33" s="23"/>
      <c r="AW33" s="23"/>
      <c r="AX33" s="23"/>
    </row>
    <row r="34" spans="2:50" ht="96.75" customHeight="1" x14ac:dyDescent="0.3">
      <c r="B34" s="35"/>
      <c r="C34" s="351"/>
      <c r="D34" s="17" t="s">
        <v>778</v>
      </c>
      <c r="E34" s="274" t="s">
        <v>858</v>
      </c>
      <c r="F34" s="273" t="s">
        <v>859</v>
      </c>
      <c r="G34" s="247" t="s">
        <v>872</v>
      </c>
      <c r="H34" s="36"/>
      <c r="J34" s="23"/>
      <c r="K34" s="23"/>
      <c r="L34" s="23"/>
      <c r="M34" s="23"/>
      <c r="N34" s="23"/>
      <c r="O34" s="23"/>
      <c r="P34" s="23"/>
      <c r="Q34" s="23"/>
      <c r="R34" s="23"/>
      <c r="S34" s="23"/>
      <c r="T34" s="23"/>
      <c r="U34" s="23"/>
      <c r="V34" s="23"/>
      <c r="W34" s="23"/>
      <c r="X34" s="23"/>
      <c r="Y34" s="23"/>
      <c r="Z34" s="23"/>
      <c r="AA34" s="23"/>
      <c r="AB34" s="23"/>
      <c r="AC34" s="23"/>
      <c r="AD34" s="23"/>
      <c r="AE34" s="23"/>
      <c r="AF34" s="23"/>
      <c r="AG34" s="23"/>
      <c r="AH34" s="23"/>
      <c r="AI34" s="23"/>
      <c r="AJ34" s="23"/>
      <c r="AK34" s="23"/>
      <c r="AL34" s="23"/>
      <c r="AM34" s="23"/>
      <c r="AN34" s="23"/>
      <c r="AO34" s="23"/>
      <c r="AP34" s="23"/>
      <c r="AQ34" s="23"/>
      <c r="AR34" s="23"/>
      <c r="AS34" s="23"/>
      <c r="AT34" s="23"/>
      <c r="AU34" s="23"/>
      <c r="AV34" s="23"/>
      <c r="AW34" s="23"/>
      <c r="AX34" s="23"/>
    </row>
    <row r="35" spans="2:50" ht="71.25" customHeight="1" x14ac:dyDescent="0.3">
      <c r="B35" s="35"/>
      <c r="C35" s="351"/>
      <c r="D35" s="17" t="s">
        <v>779</v>
      </c>
      <c r="E35" s="274" t="s">
        <v>860</v>
      </c>
      <c r="F35" s="273" t="s">
        <v>861</v>
      </c>
      <c r="G35" s="247" t="s">
        <v>873</v>
      </c>
      <c r="H35" s="36"/>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row>
    <row r="36" spans="2:50" ht="87.75" customHeight="1" x14ac:dyDescent="0.3">
      <c r="B36" s="35"/>
      <c r="C36" s="351"/>
      <c r="D36" s="17" t="s">
        <v>780</v>
      </c>
      <c r="E36" s="274"/>
      <c r="F36" s="273"/>
      <c r="G36" s="247" t="s">
        <v>857</v>
      </c>
      <c r="H36" s="36"/>
      <c r="J36" s="23"/>
      <c r="K36" s="23"/>
      <c r="L36" s="23"/>
      <c r="M36" s="23"/>
      <c r="N36" s="23"/>
      <c r="O36" s="23"/>
      <c r="P36" s="23"/>
      <c r="Q36" s="23"/>
      <c r="R36" s="23"/>
      <c r="S36" s="23"/>
      <c r="T36" s="23"/>
      <c r="U36" s="23"/>
      <c r="V36" s="23"/>
      <c r="W36" s="23"/>
      <c r="X36" s="23"/>
      <c r="Y36" s="23"/>
      <c r="Z36" s="23"/>
      <c r="AA36" s="23"/>
      <c r="AB36" s="23"/>
      <c r="AC36" s="23"/>
      <c r="AD36" s="23"/>
      <c r="AE36" s="23"/>
      <c r="AF36" s="23"/>
      <c r="AG36" s="23"/>
      <c r="AH36" s="23"/>
      <c r="AI36" s="23"/>
      <c r="AJ36" s="23"/>
      <c r="AK36" s="23"/>
      <c r="AL36" s="23"/>
      <c r="AM36" s="23"/>
      <c r="AN36" s="23"/>
      <c r="AO36" s="23"/>
      <c r="AP36" s="23"/>
      <c r="AQ36" s="23"/>
      <c r="AR36" s="23"/>
      <c r="AS36" s="23"/>
      <c r="AT36" s="23"/>
      <c r="AU36" s="23"/>
      <c r="AV36" s="23"/>
      <c r="AW36" s="23"/>
      <c r="AX36" s="23"/>
    </row>
    <row r="37" spans="2:50" ht="85.5" customHeight="1" thickBot="1" x14ac:dyDescent="0.35">
      <c r="B37" s="35"/>
      <c r="C37" s="351"/>
      <c r="D37" s="17" t="s">
        <v>781</v>
      </c>
      <c r="E37" s="274" t="s">
        <v>862</v>
      </c>
      <c r="F37" s="273" t="s">
        <v>863</v>
      </c>
      <c r="G37" s="247" t="s">
        <v>873</v>
      </c>
      <c r="H37" s="36"/>
      <c r="J37" s="23"/>
      <c r="K37" s="23"/>
      <c r="L37" s="23"/>
      <c r="M37" s="23"/>
      <c r="N37" s="23"/>
      <c r="O37" s="23"/>
      <c r="P37" s="23"/>
      <c r="Q37" s="23"/>
      <c r="R37" s="23"/>
      <c r="S37" s="23"/>
      <c r="T37" s="23"/>
      <c r="U37" s="23"/>
      <c r="V37" s="23"/>
      <c r="W37" s="23"/>
      <c r="X37" s="23"/>
      <c r="Y37" s="23"/>
      <c r="Z37" s="23"/>
      <c r="AA37" s="23"/>
      <c r="AB37" s="23"/>
      <c r="AC37" s="23"/>
      <c r="AD37" s="23"/>
      <c r="AE37" s="23"/>
      <c r="AF37" s="23"/>
      <c r="AG37" s="23"/>
      <c r="AH37" s="23"/>
      <c r="AI37" s="23"/>
      <c r="AJ37" s="23"/>
      <c r="AK37" s="23"/>
      <c r="AL37" s="23"/>
      <c r="AM37" s="23"/>
      <c r="AN37" s="23"/>
      <c r="AO37" s="23"/>
      <c r="AP37" s="23"/>
      <c r="AQ37" s="23"/>
      <c r="AR37" s="23"/>
      <c r="AS37" s="23"/>
      <c r="AT37" s="23"/>
      <c r="AU37" s="23"/>
      <c r="AV37" s="23"/>
      <c r="AW37" s="23"/>
      <c r="AX37" s="23"/>
    </row>
    <row r="38" spans="2:50" s="12" customFormat="1" ht="35.25" customHeight="1" thickBot="1" x14ac:dyDescent="0.35">
      <c r="B38" s="40"/>
      <c r="C38" s="351"/>
      <c r="D38" s="276"/>
      <c r="E38" s="276"/>
      <c r="F38" s="400" t="s">
        <v>258</v>
      </c>
      <c r="G38" s="405" t="s">
        <v>869</v>
      </c>
      <c r="H38" s="41"/>
      <c r="J38" s="23"/>
      <c r="K38" s="23"/>
      <c r="L38" s="23"/>
      <c r="M38" s="23"/>
      <c r="N38" s="23"/>
      <c r="O38" s="23"/>
      <c r="P38" s="23"/>
      <c r="Q38" s="23"/>
      <c r="R38" s="23"/>
      <c r="S38" s="23"/>
      <c r="T38" s="23"/>
      <c r="U38" s="23"/>
      <c r="V38" s="23"/>
      <c r="W38" s="23"/>
      <c r="X38" s="23"/>
      <c r="Y38" s="23"/>
      <c r="Z38" s="23"/>
      <c r="AA38" s="23"/>
      <c r="AB38" s="23"/>
      <c r="AC38" s="23"/>
      <c r="AD38" s="23"/>
      <c r="AE38" s="23"/>
      <c r="AF38" s="23"/>
      <c r="AG38" s="23"/>
      <c r="AH38" s="23"/>
      <c r="AI38" s="23"/>
      <c r="AJ38" s="23"/>
      <c r="AK38" s="23"/>
      <c r="AL38" s="23"/>
      <c r="AM38" s="23"/>
      <c r="AN38" s="23"/>
      <c r="AO38" s="23"/>
      <c r="AP38" s="23"/>
      <c r="AQ38" s="23"/>
      <c r="AR38" s="23"/>
      <c r="AS38" s="23"/>
      <c r="AT38" s="23"/>
      <c r="AU38" s="23"/>
      <c r="AV38" s="23"/>
      <c r="AW38" s="23"/>
      <c r="AX38" s="23"/>
    </row>
    <row r="39" spans="2:50" x14ac:dyDescent="0.3">
      <c r="B39" s="40"/>
      <c r="C39" s="37"/>
      <c r="D39" s="73" t="s">
        <v>283</v>
      </c>
      <c r="E39" s="402" t="s">
        <v>667</v>
      </c>
      <c r="F39" s="404"/>
      <c r="G39" s="37"/>
      <c r="H39" s="41"/>
      <c r="J39" s="23"/>
      <c r="K39" s="23"/>
      <c r="L39" s="23"/>
      <c r="M39" s="23"/>
      <c r="N39" s="23"/>
      <c r="O39" s="23"/>
      <c r="P39" s="23"/>
      <c r="Q39" s="23"/>
      <c r="R39" s="23"/>
      <c r="S39" s="23"/>
      <c r="T39" s="23"/>
      <c r="U39" s="23"/>
      <c r="V39" s="23"/>
      <c r="W39" s="23"/>
      <c r="X39" s="23"/>
      <c r="Y39" s="23"/>
      <c r="Z39" s="23"/>
      <c r="AA39" s="23"/>
      <c r="AB39" s="23"/>
      <c r="AC39" s="23"/>
      <c r="AD39" s="23"/>
      <c r="AE39" s="23"/>
      <c r="AF39" s="23"/>
      <c r="AG39" s="23"/>
      <c r="AH39" s="23"/>
      <c r="AI39" s="23"/>
      <c r="AJ39" s="23"/>
      <c r="AK39" s="23"/>
      <c r="AL39" s="23"/>
      <c r="AM39" s="23"/>
      <c r="AN39" s="23"/>
      <c r="AO39" s="23"/>
      <c r="AP39" s="23"/>
      <c r="AQ39" s="23"/>
      <c r="AR39" s="23"/>
      <c r="AS39" s="23"/>
      <c r="AT39" s="23"/>
      <c r="AU39" s="23"/>
      <c r="AV39" s="23"/>
      <c r="AW39" s="23"/>
      <c r="AX39" s="23"/>
    </row>
    <row r="40" spans="2:50" ht="14.5" thickBot="1" x14ac:dyDescent="0.35">
      <c r="B40" s="40"/>
      <c r="C40" s="37"/>
      <c r="D40" s="77" t="s">
        <v>59</v>
      </c>
      <c r="E40" s="403" t="s">
        <v>697</v>
      </c>
      <c r="F40" s="401"/>
      <c r="G40" s="37"/>
      <c r="H40" s="41"/>
      <c r="J40" s="23"/>
      <c r="K40" s="23"/>
      <c r="L40" s="23"/>
      <c r="M40" s="23"/>
      <c r="N40" s="23"/>
      <c r="O40" s="23"/>
      <c r="P40" s="23"/>
      <c r="Q40" s="23"/>
      <c r="R40" s="23"/>
      <c r="S40" s="23"/>
      <c r="T40" s="23"/>
      <c r="U40" s="23"/>
      <c r="V40" s="23"/>
      <c r="W40" s="23"/>
      <c r="X40" s="23"/>
      <c r="Y40" s="23"/>
      <c r="Z40" s="23"/>
      <c r="AA40" s="23"/>
      <c r="AB40" s="23"/>
      <c r="AC40" s="23"/>
      <c r="AD40" s="23"/>
      <c r="AE40" s="23"/>
      <c r="AF40" s="23"/>
      <c r="AG40" s="23"/>
      <c r="AH40" s="23"/>
      <c r="AI40" s="23"/>
      <c r="AJ40" s="23"/>
      <c r="AK40" s="23"/>
      <c r="AL40" s="23"/>
      <c r="AM40" s="23"/>
      <c r="AN40" s="23"/>
      <c r="AO40" s="23"/>
      <c r="AP40" s="23"/>
      <c r="AQ40" s="23"/>
      <c r="AR40" s="23"/>
      <c r="AS40" s="23"/>
      <c r="AT40" s="23"/>
      <c r="AU40" s="23"/>
      <c r="AV40" s="23"/>
      <c r="AW40" s="23"/>
      <c r="AX40" s="23"/>
    </row>
    <row r="41" spans="2:50" ht="14.5" thickBot="1" x14ac:dyDescent="0.35">
      <c r="B41" s="40"/>
      <c r="C41" s="37"/>
      <c r="D41" s="77" t="s">
        <v>61</v>
      </c>
      <c r="E41" s="352" t="s">
        <v>696</v>
      </c>
      <c r="F41" s="362"/>
      <c r="G41" s="37"/>
      <c r="H41" s="41"/>
      <c r="J41" s="23"/>
      <c r="K41" s="23"/>
      <c r="L41" s="23"/>
      <c r="M41" s="23"/>
      <c r="N41" s="23"/>
      <c r="O41" s="23"/>
      <c r="P41" s="23"/>
      <c r="Q41" s="23"/>
      <c r="R41" s="23"/>
      <c r="S41" s="23"/>
      <c r="T41" s="23"/>
      <c r="U41" s="23"/>
      <c r="V41" s="23"/>
      <c r="W41" s="23"/>
      <c r="X41" s="23"/>
      <c r="Y41" s="23"/>
      <c r="Z41" s="23"/>
      <c r="AA41" s="23"/>
      <c r="AB41" s="23"/>
      <c r="AC41" s="23"/>
      <c r="AD41" s="23"/>
      <c r="AE41" s="23"/>
      <c r="AF41" s="23"/>
      <c r="AG41" s="23"/>
      <c r="AH41" s="23"/>
      <c r="AI41" s="23"/>
      <c r="AJ41" s="23"/>
      <c r="AK41" s="23"/>
      <c r="AL41" s="23"/>
      <c r="AM41" s="23"/>
      <c r="AN41" s="23"/>
      <c r="AO41" s="23"/>
      <c r="AP41" s="23"/>
      <c r="AQ41" s="23"/>
      <c r="AR41" s="23"/>
      <c r="AS41" s="23"/>
      <c r="AT41" s="23"/>
      <c r="AU41" s="23"/>
      <c r="AV41" s="23"/>
      <c r="AW41" s="23"/>
      <c r="AX41" s="23"/>
    </row>
    <row r="42" spans="2:50" ht="15.75" customHeight="1" x14ac:dyDescent="0.3">
      <c r="B42" s="40"/>
      <c r="C42" s="43"/>
      <c r="D42" s="37"/>
      <c r="E42" s="37"/>
      <c r="F42" s="94"/>
      <c r="G42" s="37"/>
      <c r="H42" s="41"/>
      <c r="I42" s="14"/>
      <c r="J42" s="23"/>
      <c r="K42" s="23"/>
      <c r="L42" s="23"/>
      <c r="M42" s="23"/>
      <c r="N42" s="23"/>
      <c r="O42" s="23"/>
      <c r="P42" s="23"/>
      <c r="Q42" s="23"/>
      <c r="R42" s="23"/>
      <c r="S42" s="23"/>
      <c r="T42" s="23"/>
      <c r="U42" s="23"/>
      <c r="V42" s="23"/>
      <c r="W42" s="23"/>
      <c r="X42" s="23"/>
      <c r="Y42" s="23"/>
      <c r="Z42" s="23"/>
      <c r="AA42" s="23"/>
      <c r="AB42" s="23"/>
      <c r="AC42" s="23"/>
      <c r="AD42" s="23"/>
      <c r="AE42" s="23"/>
      <c r="AF42" s="23"/>
      <c r="AG42" s="23"/>
      <c r="AH42" s="23"/>
      <c r="AI42" s="23"/>
      <c r="AJ42" s="23"/>
      <c r="AK42" s="23"/>
      <c r="AL42" s="23"/>
      <c r="AM42" s="23"/>
      <c r="AN42" s="23"/>
      <c r="AO42" s="23"/>
      <c r="AP42" s="23"/>
      <c r="AQ42" s="23"/>
      <c r="AR42" s="23"/>
      <c r="AS42" s="23"/>
      <c r="AT42" s="23"/>
      <c r="AU42" s="23"/>
      <c r="AV42" s="23"/>
      <c r="AW42" s="23"/>
      <c r="AX42" s="23"/>
    </row>
    <row r="43" spans="2:50" ht="40.4" customHeight="1" thickBot="1" x14ac:dyDescent="0.35">
      <c r="B43" s="40"/>
      <c r="C43" s="364" t="s">
        <v>206</v>
      </c>
      <c r="D43" s="363" t="s">
        <v>257</v>
      </c>
      <c r="E43" s="363" t="s">
        <v>261</v>
      </c>
      <c r="F43" s="363" t="s">
        <v>262</v>
      </c>
      <c r="G43" s="363" t="s">
        <v>229</v>
      </c>
      <c r="H43" s="41"/>
      <c r="I43" s="14"/>
      <c r="J43" s="23"/>
      <c r="K43" s="23"/>
      <c r="L43" s="23"/>
      <c r="M43" s="23"/>
      <c r="N43" s="23"/>
      <c r="O43" s="23"/>
      <c r="P43" s="23"/>
      <c r="Q43" s="23"/>
      <c r="R43" s="23"/>
      <c r="S43" s="23"/>
      <c r="T43" s="23"/>
      <c r="U43" s="23"/>
      <c r="V43" s="23"/>
      <c r="W43" s="23"/>
      <c r="X43" s="23"/>
      <c r="Y43" s="23"/>
      <c r="Z43" s="23"/>
      <c r="AA43" s="23"/>
      <c r="AB43" s="23"/>
      <c r="AC43" s="23"/>
      <c r="AD43" s="23"/>
      <c r="AE43" s="23"/>
      <c r="AF43" s="23"/>
      <c r="AG43" s="23"/>
      <c r="AH43" s="23"/>
      <c r="AI43" s="23"/>
      <c r="AJ43" s="23"/>
      <c r="AK43" s="23"/>
      <c r="AL43" s="23"/>
      <c r="AM43" s="23"/>
      <c r="AN43" s="23"/>
      <c r="AO43" s="23"/>
      <c r="AP43" s="23"/>
      <c r="AQ43" s="23"/>
      <c r="AR43" s="23"/>
      <c r="AS43" s="23"/>
      <c r="AT43" s="23"/>
      <c r="AU43" s="23"/>
      <c r="AV43" s="23"/>
      <c r="AW43" s="23"/>
      <c r="AX43" s="23"/>
    </row>
    <row r="44" spans="2:50" ht="117.9" customHeight="1" x14ac:dyDescent="0.3">
      <c r="B44" s="35"/>
      <c r="C44" s="351"/>
      <c r="D44" s="24" t="s">
        <v>773</v>
      </c>
      <c r="E44" s="275" t="s">
        <v>854</v>
      </c>
      <c r="F44" s="273" t="s">
        <v>853</v>
      </c>
      <c r="G44" s="247" t="s">
        <v>870</v>
      </c>
      <c r="H44" s="36"/>
      <c r="J44" s="23"/>
      <c r="K44" s="23"/>
      <c r="L44" s="23"/>
      <c r="M44" s="23"/>
      <c r="N44" s="23"/>
      <c r="O44" s="23"/>
      <c r="P44" s="23"/>
      <c r="Q44" s="23"/>
      <c r="R44" s="23"/>
      <c r="S44" s="23"/>
      <c r="T44" s="23"/>
      <c r="U44" s="23"/>
      <c r="V44" s="23"/>
      <c r="W44" s="23"/>
      <c r="X44" s="23"/>
      <c r="Y44" s="23"/>
      <c r="Z44" s="23"/>
      <c r="AA44" s="23"/>
      <c r="AB44" s="23"/>
      <c r="AC44" s="23"/>
      <c r="AD44" s="23"/>
      <c r="AE44" s="23"/>
      <c r="AF44" s="23"/>
      <c r="AG44" s="23"/>
      <c r="AH44" s="23"/>
      <c r="AI44" s="23"/>
      <c r="AJ44" s="23"/>
      <c r="AK44" s="23"/>
      <c r="AL44" s="23"/>
      <c r="AM44" s="23"/>
      <c r="AN44" s="23"/>
      <c r="AO44" s="23"/>
      <c r="AP44" s="23"/>
      <c r="AQ44" s="23"/>
      <c r="AR44" s="23"/>
      <c r="AS44" s="23"/>
      <c r="AT44" s="23"/>
      <c r="AU44" s="23"/>
      <c r="AV44" s="23"/>
      <c r="AW44" s="23"/>
      <c r="AX44" s="23"/>
    </row>
    <row r="45" spans="2:50" ht="111.75" customHeight="1" x14ac:dyDescent="0.3">
      <c r="B45" s="35"/>
      <c r="C45" s="351"/>
      <c r="D45" s="17" t="s">
        <v>774</v>
      </c>
      <c r="E45" s="274" t="s">
        <v>855</v>
      </c>
      <c r="F45" s="273" t="s">
        <v>856</v>
      </c>
      <c r="G45" s="247" t="s">
        <v>871</v>
      </c>
      <c r="H45" s="36"/>
      <c r="J45" s="365"/>
      <c r="K45" s="23"/>
      <c r="L45" s="23"/>
      <c r="M45" s="23"/>
      <c r="N45" s="23"/>
      <c r="O45" s="23"/>
      <c r="P45" s="23"/>
      <c r="Q45" s="23"/>
      <c r="R45" s="23"/>
      <c r="S45" s="23"/>
      <c r="T45" s="23"/>
      <c r="U45" s="23"/>
      <c r="V45" s="23"/>
      <c r="W45" s="23"/>
      <c r="X45" s="23"/>
      <c r="Y45" s="23"/>
      <c r="Z45" s="23"/>
      <c r="AA45" s="23"/>
      <c r="AB45" s="23"/>
      <c r="AC45" s="23"/>
      <c r="AD45" s="23"/>
      <c r="AE45" s="23"/>
      <c r="AF45" s="23"/>
      <c r="AG45" s="23"/>
      <c r="AH45" s="23"/>
      <c r="AI45" s="23"/>
      <c r="AJ45" s="23"/>
      <c r="AK45" s="23"/>
      <c r="AL45" s="23"/>
      <c r="AM45" s="23"/>
      <c r="AN45" s="23"/>
      <c r="AO45" s="23"/>
      <c r="AP45" s="23"/>
      <c r="AQ45" s="23"/>
      <c r="AR45" s="23"/>
      <c r="AS45" s="23"/>
      <c r="AT45" s="23"/>
      <c r="AU45" s="23"/>
      <c r="AV45" s="23"/>
      <c r="AW45" s="23"/>
      <c r="AX45" s="23"/>
    </row>
    <row r="46" spans="2:50" ht="85.5" customHeight="1" x14ac:dyDescent="0.3">
      <c r="B46" s="35"/>
      <c r="C46" s="351"/>
      <c r="D46" s="17" t="s">
        <v>775</v>
      </c>
      <c r="E46" s="274"/>
      <c r="F46" s="273"/>
      <c r="G46" s="247" t="s">
        <v>857</v>
      </c>
      <c r="H46" s="36"/>
      <c r="J46" s="23"/>
      <c r="K46" s="23"/>
      <c r="L46" s="23"/>
      <c r="M46" s="23"/>
      <c r="N46" s="23"/>
      <c r="O46" s="23"/>
      <c r="P46" s="23"/>
      <c r="Q46" s="23"/>
      <c r="R46" s="23"/>
      <c r="S46" s="23"/>
      <c r="T46" s="23"/>
      <c r="U46" s="23"/>
      <c r="V46" s="23"/>
      <c r="W46" s="23"/>
      <c r="X46" s="23"/>
      <c r="Y46" s="23"/>
      <c r="Z46" s="23"/>
      <c r="AA46" s="23"/>
      <c r="AB46" s="23"/>
      <c r="AC46" s="23"/>
      <c r="AD46" s="23"/>
      <c r="AE46" s="23"/>
      <c r="AF46" s="23"/>
      <c r="AG46" s="23"/>
      <c r="AH46" s="23"/>
      <c r="AI46" s="23"/>
      <c r="AJ46" s="23"/>
      <c r="AK46" s="23"/>
      <c r="AL46" s="23"/>
      <c r="AM46" s="23"/>
      <c r="AN46" s="23"/>
      <c r="AO46" s="23"/>
      <c r="AP46" s="23"/>
      <c r="AQ46" s="23"/>
      <c r="AR46" s="23"/>
      <c r="AS46" s="23"/>
      <c r="AT46" s="23"/>
      <c r="AU46" s="23"/>
      <c r="AV46" s="23"/>
      <c r="AW46" s="23"/>
      <c r="AX46" s="23"/>
    </row>
    <row r="47" spans="2:50" ht="117" customHeight="1" x14ac:dyDescent="0.3">
      <c r="B47" s="35"/>
      <c r="C47" s="351"/>
      <c r="D47" s="17" t="s">
        <v>776</v>
      </c>
      <c r="E47" s="274" t="s">
        <v>864</v>
      </c>
      <c r="F47" s="273" t="s">
        <v>865</v>
      </c>
      <c r="G47" s="247" t="s">
        <v>870</v>
      </c>
      <c r="H47" s="36"/>
      <c r="J47" s="366"/>
      <c r="K47" s="23"/>
      <c r="L47" s="23"/>
      <c r="M47" s="23"/>
      <c r="N47" s="23"/>
      <c r="O47" s="23"/>
      <c r="P47" s="23"/>
      <c r="Q47" s="23"/>
      <c r="R47" s="23"/>
      <c r="S47" s="23"/>
      <c r="T47" s="23"/>
      <c r="U47" s="23"/>
      <c r="V47" s="23"/>
      <c r="W47" s="23"/>
      <c r="X47" s="23"/>
      <c r="Y47" s="23"/>
      <c r="Z47" s="23"/>
      <c r="AA47" s="23"/>
      <c r="AB47" s="23"/>
      <c r="AC47" s="23"/>
      <c r="AD47" s="23"/>
      <c r="AE47" s="23"/>
      <c r="AF47" s="23"/>
      <c r="AG47" s="23"/>
      <c r="AH47" s="23"/>
      <c r="AI47" s="23"/>
      <c r="AJ47" s="23"/>
      <c r="AK47" s="23"/>
      <c r="AL47" s="23"/>
      <c r="AM47" s="23"/>
      <c r="AN47" s="23"/>
      <c r="AO47" s="23"/>
      <c r="AP47" s="23"/>
      <c r="AQ47" s="23"/>
      <c r="AR47" s="23"/>
      <c r="AS47" s="23"/>
      <c r="AT47" s="23"/>
      <c r="AU47" s="23"/>
      <c r="AV47" s="23"/>
      <c r="AW47" s="23"/>
      <c r="AX47" s="23"/>
    </row>
    <row r="48" spans="2:50" ht="64.5" customHeight="1" x14ac:dyDescent="0.3">
      <c r="B48" s="35"/>
      <c r="C48" s="351"/>
      <c r="D48" s="17" t="s">
        <v>777</v>
      </c>
      <c r="E48" s="274"/>
      <c r="F48" s="273"/>
      <c r="G48" s="247" t="s">
        <v>857</v>
      </c>
      <c r="H48" s="36"/>
      <c r="J48" s="23"/>
      <c r="K48" s="23"/>
      <c r="L48" s="23"/>
      <c r="M48" s="23"/>
      <c r="N48" s="23"/>
      <c r="O48" s="23"/>
      <c r="P48" s="23"/>
      <c r="Q48" s="23"/>
      <c r="R48" s="23"/>
      <c r="S48" s="23"/>
      <c r="T48" s="23"/>
      <c r="U48" s="23"/>
      <c r="V48" s="23"/>
      <c r="W48" s="23"/>
      <c r="X48" s="23"/>
      <c r="Y48" s="23"/>
      <c r="Z48" s="23"/>
      <c r="AA48" s="23"/>
      <c r="AB48" s="23"/>
      <c r="AC48" s="23"/>
      <c r="AD48" s="23"/>
      <c r="AE48" s="23"/>
      <c r="AF48" s="23"/>
      <c r="AG48" s="23"/>
      <c r="AH48" s="23"/>
      <c r="AI48" s="23"/>
      <c r="AJ48" s="23"/>
      <c r="AK48" s="23"/>
      <c r="AL48" s="23"/>
      <c r="AM48" s="23"/>
      <c r="AN48" s="23"/>
      <c r="AO48" s="23"/>
      <c r="AP48" s="23"/>
      <c r="AQ48" s="23"/>
      <c r="AR48" s="23"/>
      <c r="AS48" s="23"/>
      <c r="AT48" s="23"/>
      <c r="AU48" s="23"/>
      <c r="AV48" s="23"/>
      <c r="AW48" s="23"/>
      <c r="AX48" s="23"/>
    </row>
    <row r="49" spans="2:50" ht="96" customHeight="1" x14ac:dyDescent="0.3">
      <c r="B49" s="35"/>
      <c r="C49" s="351"/>
      <c r="D49" s="17" t="s">
        <v>778</v>
      </c>
      <c r="E49" s="274" t="s">
        <v>858</v>
      </c>
      <c r="F49" s="273" t="s">
        <v>859</v>
      </c>
      <c r="G49" s="247" t="s">
        <v>872</v>
      </c>
      <c r="H49" s="36"/>
      <c r="J49" s="23"/>
      <c r="K49" s="23"/>
      <c r="L49" s="23"/>
      <c r="M49" s="23"/>
      <c r="N49" s="23"/>
      <c r="O49" s="23"/>
      <c r="P49" s="23"/>
      <c r="Q49" s="23"/>
      <c r="R49" s="23"/>
      <c r="S49" s="23"/>
      <c r="T49" s="23"/>
      <c r="U49" s="23"/>
      <c r="V49" s="23"/>
      <c r="W49" s="23"/>
      <c r="X49" s="23"/>
      <c r="Y49" s="23"/>
      <c r="Z49" s="23"/>
      <c r="AA49" s="23"/>
      <c r="AB49" s="23"/>
      <c r="AC49" s="23"/>
      <c r="AD49" s="23"/>
      <c r="AE49" s="23"/>
      <c r="AF49" s="23"/>
      <c r="AG49" s="23"/>
      <c r="AH49" s="23"/>
      <c r="AI49" s="23"/>
      <c r="AJ49" s="23"/>
      <c r="AK49" s="23"/>
      <c r="AL49" s="23"/>
      <c r="AM49" s="23"/>
      <c r="AN49" s="23"/>
      <c r="AO49" s="23"/>
      <c r="AP49" s="23"/>
      <c r="AQ49" s="23"/>
      <c r="AR49" s="23"/>
      <c r="AS49" s="23"/>
      <c r="AT49" s="23"/>
      <c r="AU49" s="23"/>
      <c r="AV49" s="23"/>
      <c r="AW49" s="23"/>
      <c r="AX49" s="23"/>
    </row>
    <row r="50" spans="2:50" ht="66" customHeight="1" x14ac:dyDescent="0.3">
      <c r="B50" s="35"/>
      <c r="C50" s="351"/>
      <c r="D50" s="17" t="s">
        <v>779</v>
      </c>
      <c r="E50" s="274" t="s">
        <v>860</v>
      </c>
      <c r="F50" s="273" t="s">
        <v>861</v>
      </c>
      <c r="G50" s="247" t="s">
        <v>873</v>
      </c>
      <c r="H50" s="36"/>
      <c r="J50" s="23"/>
      <c r="K50" s="23"/>
      <c r="L50" s="23"/>
      <c r="M50" s="23"/>
      <c r="N50" s="23"/>
      <c r="O50" s="23"/>
      <c r="P50" s="23"/>
      <c r="Q50" s="23"/>
      <c r="R50" s="23"/>
      <c r="S50" s="23"/>
      <c r="T50" s="23"/>
      <c r="U50" s="23"/>
      <c r="V50" s="23"/>
      <c r="W50" s="23"/>
      <c r="X50" s="23"/>
      <c r="Y50" s="23"/>
      <c r="Z50" s="23"/>
      <c r="AA50" s="23"/>
      <c r="AB50" s="23"/>
      <c r="AC50" s="23"/>
      <c r="AD50" s="23"/>
      <c r="AE50" s="23"/>
      <c r="AF50" s="23"/>
      <c r="AG50" s="23"/>
      <c r="AH50" s="23"/>
      <c r="AI50" s="23"/>
      <c r="AJ50" s="23"/>
      <c r="AK50" s="23"/>
      <c r="AL50" s="23"/>
      <c r="AM50" s="23"/>
      <c r="AN50" s="23"/>
      <c r="AO50" s="23"/>
      <c r="AP50" s="23"/>
      <c r="AQ50" s="23"/>
      <c r="AR50" s="23"/>
      <c r="AS50" s="23"/>
      <c r="AT50" s="23"/>
      <c r="AU50" s="23"/>
      <c r="AV50" s="23"/>
      <c r="AW50" s="23"/>
      <c r="AX50" s="23"/>
    </row>
    <row r="51" spans="2:50" ht="84.75" customHeight="1" x14ac:dyDescent="0.3">
      <c r="B51" s="35"/>
      <c r="C51" s="351"/>
      <c r="D51" s="17" t="s">
        <v>780</v>
      </c>
      <c r="E51" s="274"/>
      <c r="F51" s="273"/>
      <c r="G51" s="247" t="s">
        <v>857</v>
      </c>
      <c r="H51" s="36"/>
      <c r="J51" s="23"/>
      <c r="K51" s="23"/>
      <c r="L51" s="23"/>
      <c r="M51" s="23"/>
      <c r="N51" s="23"/>
      <c r="O51" s="23"/>
      <c r="P51" s="23"/>
      <c r="Q51" s="23"/>
      <c r="R51" s="23"/>
      <c r="S51" s="23"/>
      <c r="T51" s="23"/>
      <c r="U51" s="23"/>
      <c r="V51" s="23"/>
      <c r="W51" s="23"/>
      <c r="X51" s="23"/>
      <c r="Y51" s="23"/>
      <c r="Z51" s="23"/>
      <c r="AA51" s="23"/>
      <c r="AB51" s="23"/>
      <c r="AC51" s="23"/>
      <c r="AD51" s="23"/>
      <c r="AE51" s="23"/>
      <c r="AF51" s="23"/>
      <c r="AG51" s="23"/>
      <c r="AH51" s="23"/>
      <c r="AI51" s="23"/>
      <c r="AJ51" s="23"/>
      <c r="AK51" s="23"/>
      <c r="AL51" s="23"/>
      <c r="AM51" s="23"/>
      <c r="AN51" s="23"/>
      <c r="AO51" s="23"/>
      <c r="AP51" s="23"/>
      <c r="AQ51" s="23"/>
      <c r="AR51" s="23"/>
      <c r="AS51" s="23"/>
      <c r="AT51" s="23"/>
      <c r="AU51" s="23"/>
      <c r="AV51" s="23"/>
      <c r="AW51" s="23"/>
      <c r="AX51" s="23"/>
    </row>
    <row r="52" spans="2:50" ht="87" customHeight="1" thickBot="1" x14ac:dyDescent="0.35">
      <c r="B52" s="35"/>
      <c r="C52" s="351"/>
      <c r="D52" s="17" t="s">
        <v>781</v>
      </c>
      <c r="E52" s="274" t="s">
        <v>862</v>
      </c>
      <c r="F52" s="273" t="s">
        <v>863</v>
      </c>
      <c r="G52" s="247" t="s">
        <v>873</v>
      </c>
      <c r="H52" s="36"/>
      <c r="J52" s="23"/>
      <c r="K52" s="23"/>
      <c r="L52" s="23"/>
      <c r="M52" s="23"/>
      <c r="N52" s="23"/>
      <c r="O52" s="23"/>
      <c r="P52" s="23"/>
      <c r="Q52" s="23"/>
      <c r="R52" s="23"/>
      <c r="S52" s="23"/>
      <c r="T52" s="23"/>
      <c r="U52" s="23"/>
      <c r="V52" s="23"/>
      <c r="W52" s="23"/>
      <c r="X52" s="23"/>
      <c r="Y52" s="23"/>
      <c r="Z52" s="23"/>
      <c r="AA52" s="23"/>
      <c r="AB52" s="23"/>
      <c r="AC52" s="23"/>
      <c r="AD52" s="23"/>
      <c r="AE52" s="23"/>
      <c r="AF52" s="23"/>
      <c r="AG52" s="23"/>
      <c r="AH52" s="23"/>
      <c r="AI52" s="23"/>
      <c r="AJ52" s="23"/>
      <c r="AK52" s="23"/>
      <c r="AL52" s="23"/>
      <c r="AM52" s="23"/>
      <c r="AN52" s="23"/>
      <c r="AO52" s="23"/>
      <c r="AP52" s="23"/>
      <c r="AQ52" s="23"/>
      <c r="AR52" s="23"/>
      <c r="AS52" s="23"/>
      <c r="AT52" s="23"/>
      <c r="AU52" s="23"/>
      <c r="AV52" s="23"/>
      <c r="AW52" s="23"/>
      <c r="AX52" s="23"/>
    </row>
    <row r="53" spans="2:50" s="12" customFormat="1" ht="46.5" customHeight="1" thickBot="1" x14ac:dyDescent="0.35">
      <c r="B53" s="40"/>
      <c r="C53" s="351"/>
      <c r="D53" s="276"/>
      <c r="E53" s="276"/>
      <c r="F53" s="93" t="s">
        <v>258</v>
      </c>
      <c r="G53" s="385" t="s">
        <v>869</v>
      </c>
      <c r="H53" s="41"/>
      <c r="J53" s="23"/>
      <c r="K53" s="23"/>
      <c r="L53" s="23"/>
      <c r="M53" s="23"/>
      <c r="N53" s="23"/>
      <c r="O53" s="23"/>
      <c r="P53" s="23"/>
      <c r="Q53" s="23"/>
      <c r="R53" s="23"/>
      <c r="S53" s="23"/>
      <c r="T53" s="23"/>
      <c r="U53" s="23"/>
      <c r="V53" s="23"/>
      <c r="W53" s="23"/>
      <c r="X53" s="23"/>
      <c r="Y53" s="23"/>
      <c r="Z53" s="23"/>
      <c r="AA53" s="23"/>
      <c r="AB53" s="23"/>
      <c r="AC53" s="23"/>
      <c r="AD53" s="23"/>
      <c r="AE53" s="23"/>
      <c r="AF53" s="23"/>
      <c r="AG53" s="23"/>
      <c r="AH53" s="23"/>
      <c r="AI53" s="23"/>
      <c r="AJ53" s="23"/>
      <c r="AK53" s="23"/>
      <c r="AL53" s="23"/>
      <c r="AM53" s="23"/>
      <c r="AN53" s="23"/>
      <c r="AO53" s="23"/>
      <c r="AP53" s="23"/>
      <c r="AQ53" s="23"/>
      <c r="AR53" s="23"/>
      <c r="AS53" s="23"/>
      <c r="AT53" s="23"/>
      <c r="AU53" s="23"/>
      <c r="AV53" s="23"/>
      <c r="AW53" s="23"/>
      <c r="AX53" s="23"/>
    </row>
    <row r="54" spans="2:50" x14ac:dyDescent="0.3">
      <c r="B54" s="40"/>
      <c r="C54" s="37"/>
      <c r="D54" s="127" t="s">
        <v>284</v>
      </c>
      <c r="E54" s="37"/>
      <c r="F54" s="94"/>
      <c r="G54" s="37"/>
      <c r="H54" s="41"/>
      <c r="J54" s="23"/>
      <c r="K54" s="23"/>
      <c r="L54" s="23"/>
      <c r="M54" s="23"/>
      <c r="N54" s="23"/>
      <c r="O54" s="23"/>
      <c r="P54" s="23"/>
      <c r="Q54" s="23"/>
      <c r="R54" s="23"/>
      <c r="S54" s="23"/>
      <c r="T54" s="23"/>
      <c r="U54" s="23"/>
      <c r="V54" s="23"/>
      <c r="W54" s="23"/>
      <c r="X54" s="23"/>
      <c r="Y54" s="23"/>
      <c r="Z54" s="23"/>
      <c r="AA54" s="23"/>
      <c r="AB54" s="23"/>
      <c r="AC54" s="23"/>
      <c r="AD54" s="23"/>
      <c r="AE54" s="23"/>
      <c r="AF54" s="23"/>
      <c r="AG54" s="23"/>
      <c r="AH54" s="23"/>
      <c r="AI54" s="23"/>
      <c r="AJ54" s="23"/>
      <c r="AK54" s="23"/>
      <c r="AL54" s="23"/>
      <c r="AM54" s="23"/>
      <c r="AN54" s="23"/>
      <c r="AO54" s="23"/>
      <c r="AP54" s="23"/>
      <c r="AQ54" s="23"/>
      <c r="AR54" s="23"/>
      <c r="AS54" s="23"/>
      <c r="AT54" s="23"/>
      <c r="AU54" s="23"/>
      <c r="AV54" s="23"/>
      <c r="AW54" s="23"/>
      <c r="AX54" s="23"/>
    </row>
    <row r="55" spans="2:50" ht="14.5" thickBot="1" x14ac:dyDescent="0.35">
      <c r="B55" s="40"/>
      <c r="C55" s="37"/>
      <c r="D55" s="73" t="s">
        <v>206</v>
      </c>
      <c r="E55" s="367" t="s">
        <v>669</v>
      </c>
      <c r="F55" s="368"/>
      <c r="G55" s="37"/>
      <c r="H55" s="41"/>
      <c r="J55" s="23"/>
      <c r="K55" s="23"/>
      <c r="L55" s="23"/>
      <c r="M55" s="23"/>
      <c r="N55" s="23"/>
      <c r="O55" s="23"/>
      <c r="P55" s="23"/>
      <c r="Q55" s="23"/>
      <c r="R55" s="23"/>
      <c r="S55" s="23"/>
      <c r="T55" s="23"/>
      <c r="U55" s="23"/>
      <c r="V55" s="23"/>
      <c r="W55" s="23"/>
      <c r="X55" s="23"/>
      <c r="Y55" s="23"/>
      <c r="Z55" s="23"/>
      <c r="AA55" s="23"/>
      <c r="AB55" s="23"/>
      <c r="AC55" s="23"/>
      <c r="AD55" s="23"/>
      <c r="AE55" s="23"/>
      <c r="AF55" s="23"/>
      <c r="AG55" s="23"/>
      <c r="AH55" s="23"/>
      <c r="AI55" s="23"/>
      <c r="AJ55" s="23"/>
      <c r="AK55" s="23"/>
      <c r="AL55" s="23"/>
      <c r="AM55" s="23"/>
      <c r="AN55" s="23"/>
      <c r="AO55" s="23"/>
      <c r="AP55" s="23"/>
      <c r="AQ55" s="23"/>
      <c r="AR55" s="23"/>
      <c r="AS55" s="23"/>
      <c r="AT55" s="23"/>
      <c r="AU55" s="23"/>
      <c r="AV55" s="23"/>
      <c r="AW55" s="23"/>
      <c r="AX55" s="23"/>
    </row>
    <row r="56" spans="2:50" ht="14.5" thickBot="1" x14ac:dyDescent="0.35">
      <c r="B56" s="40"/>
      <c r="C56" s="37"/>
      <c r="D56" s="77" t="s">
        <v>59</v>
      </c>
      <c r="E56" s="369" t="s">
        <v>695</v>
      </c>
      <c r="F56" s="370"/>
      <c r="G56" s="37"/>
      <c r="H56" s="41"/>
      <c r="J56" s="23"/>
      <c r="K56" s="23"/>
      <c r="L56" s="23"/>
      <c r="M56" s="23"/>
      <c r="N56" s="23"/>
      <c r="O56" s="23"/>
      <c r="P56" s="23"/>
      <c r="Q56" s="23"/>
      <c r="R56" s="23"/>
      <c r="S56" s="23"/>
      <c r="T56" s="23"/>
      <c r="U56" s="23"/>
      <c r="V56" s="23"/>
      <c r="W56" s="23"/>
      <c r="X56" s="23"/>
      <c r="Y56" s="23"/>
      <c r="Z56" s="23"/>
      <c r="AA56" s="23"/>
      <c r="AB56" s="23"/>
      <c r="AC56" s="23"/>
      <c r="AD56" s="23"/>
      <c r="AE56" s="23"/>
      <c r="AF56" s="23"/>
      <c r="AG56" s="23"/>
      <c r="AH56" s="23"/>
      <c r="AI56" s="23"/>
      <c r="AJ56" s="23"/>
      <c r="AK56" s="23"/>
      <c r="AL56" s="23"/>
      <c r="AM56" s="23"/>
      <c r="AN56" s="23"/>
      <c r="AO56" s="23"/>
      <c r="AP56" s="23"/>
      <c r="AQ56" s="23"/>
      <c r="AR56" s="23"/>
      <c r="AS56" s="23"/>
      <c r="AT56" s="23"/>
      <c r="AU56" s="23"/>
      <c r="AV56" s="23"/>
      <c r="AW56" s="23"/>
      <c r="AX56" s="23"/>
    </row>
    <row r="57" spans="2:50" x14ac:dyDescent="0.3">
      <c r="B57" s="40"/>
      <c r="C57" s="37"/>
      <c r="D57" s="77" t="s">
        <v>61</v>
      </c>
      <c r="E57" s="371" t="s">
        <v>701</v>
      </c>
      <c r="F57" s="372"/>
      <c r="G57" s="37"/>
      <c r="H57" s="41"/>
      <c r="J57" s="23"/>
      <c r="K57" s="23"/>
      <c r="L57" s="23"/>
      <c r="M57" s="23"/>
      <c r="N57" s="23"/>
      <c r="O57" s="23"/>
      <c r="P57" s="23"/>
      <c r="Q57" s="23"/>
      <c r="R57" s="23"/>
      <c r="S57" s="23"/>
      <c r="T57" s="23"/>
      <c r="U57" s="23"/>
      <c r="V57" s="23"/>
      <c r="W57" s="23"/>
      <c r="X57" s="23"/>
      <c r="Y57" s="23"/>
      <c r="Z57" s="23"/>
      <c r="AA57" s="23"/>
      <c r="AB57" s="23"/>
      <c r="AC57" s="23"/>
      <c r="AD57" s="23"/>
      <c r="AE57" s="23"/>
      <c r="AF57" s="23"/>
      <c r="AG57" s="23"/>
      <c r="AH57" s="23"/>
      <c r="AI57" s="23"/>
      <c r="AJ57" s="23"/>
      <c r="AK57" s="23"/>
      <c r="AL57" s="23"/>
      <c r="AM57" s="23"/>
      <c r="AN57" s="23"/>
      <c r="AO57" s="23"/>
      <c r="AP57" s="23"/>
      <c r="AQ57" s="23"/>
      <c r="AR57" s="23"/>
      <c r="AS57" s="23"/>
      <c r="AT57" s="23"/>
      <c r="AU57" s="23"/>
      <c r="AV57" s="23"/>
      <c r="AW57" s="23"/>
      <c r="AX57" s="23"/>
    </row>
    <row r="58" spans="2:50" ht="29.25" customHeight="1" thickBot="1" x14ac:dyDescent="0.35">
      <c r="B58" s="40"/>
      <c r="C58" s="312"/>
      <c r="D58" s="77"/>
      <c r="E58" s="37"/>
      <c r="F58" s="37"/>
      <c r="G58" s="37"/>
      <c r="H58" s="41"/>
      <c r="J58" s="23"/>
      <c r="K58" s="23"/>
      <c r="L58" s="23"/>
      <c r="M58" s="23"/>
      <c r="N58" s="23"/>
      <c r="O58" s="23"/>
      <c r="P58" s="23"/>
      <c r="Q58" s="23"/>
      <c r="R58" s="23"/>
      <c r="S58" s="23"/>
      <c r="T58" s="23"/>
      <c r="U58" s="23"/>
      <c r="V58" s="23"/>
      <c r="W58" s="23"/>
      <c r="X58" s="23"/>
      <c r="Y58" s="23"/>
      <c r="Z58" s="23"/>
      <c r="AA58" s="23"/>
      <c r="AB58" s="23"/>
      <c r="AC58" s="23"/>
      <c r="AD58" s="23"/>
      <c r="AE58" s="23"/>
      <c r="AF58" s="23"/>
      <c r="AG58" s="23"/>
      <c r="AH58" s="23"/>
      <c r="AI58" s="23"/>
      <c r="AJ58" s="23"/>
      <c r="AK58" s="23"/>
      <c r="AL58" s="23"/>
      <c r="AM58" s="23"/>
      <c r="AN58" s="23"/>
      <c r="AO58" s="23"/>
      <c r="AP58" s="23"/>
      <c r="AQ58" s="23"/>
      <c r="AR58" s="23"/>
      <c r="AS58" s="23"/>
      <c r="AT58" s="23"/>
      <c r="AU58" s="23"/>
      <c r="AV58" s="23"/>
      <c r="AW58" s="23"/>
      <c r="AX58" s="23"/>
    </row>
    <row r="59" spans="2:50" s="12" customFormat="1" ht="267.89999999999998" customHeight="1" thickBot="1" x14ac:dyDescent="0.35">
      <c r="B59" s="40"/>
      <c r="C59" s="44"/>
      <c r="D59" s="246" t="s">
        <v>263</v>
      </c>
      <c r="E59" s="978" t="s">
        <v>893</v>
      </c>
      <c r="F59" s="979"/>
      <c r="G59" s="980"/>
      <c r="H59" s="41"/>
      <c r="J59" s="23"/>
      <c r="K59" s="23"/>
      <c r="L59" s="23"/>
      <c r="M59" s="23"/>
      <c r="N59" s="23"/>
      <c r="O59" s="23"/>
      <c r="P59" s="23"/>
      <c r="Q59" s="23"/>
      <c r="R59" s="23"/>
      <c r="S59" s="23"/>
      <c r="T59" s="23"/>
      <c r="U59" s="23"/>
      <c r="V59" s="23"/>
      <c r="W59" s="23"/>
      <c r="X59" s="23"/>
      <c r="Y59" s="23"/>
      <c r="Z59" s="23"/>
      <c r="AA59" s="23"/>
      <c r="AB59" s="23"/>
      <c r="AC59" s="23"/>
      <c r="AD59" s="23"/>
      <c r="AE59" s="23"/>
      <c r="AF59" s="23"/>
      <c r="AG59" s="23"/>
      <c r="AH59" s="23"/>
      <c r="AI59" s="23"/>
      <c r="AJ59" s="23"/>
      <c r="AK59" s="23"/>
      <c r="AL59" s="23"/>
      <c r="AM59" s="23"/>
      <c r="AN59" s="23"/>
      <c r="AO59" s="23"/>
      <c r="AP59" s="23"/>
      <c r="AQ59" s="23"/>
      <c r="AR59" s="23"/>
      <c r="AS59" s="23"/>
      <c r="AT59" s="23"/>
      <c r="AU59" s="23"/>
      <c r="AV59" s="23"/>
      <c r="AW59" s="23"/>
      <c r="AX59" s="23"/>
    </row>
    <row r="60" spans="2:50" s="12" customFormat="1" ht="15.75" customHeight="1" thickBot="1" x14ac:dyDescent="0.35">
      <c r="B60" s="40"/>
      <c r="C60" s="37"/>
      <c r="D60" s="44"/>
      <c r="E60" s="51"/>
      <c r="F60" s="311"/>
      <c r="G60" s="311"/>
      <c r="H60" s="41"/>
      <c r="J60" s="23"/>
      <c r="K60" s="23"/>
      <c r="L60" s="23"/>
      <c r="M60" s="23"/>
      <c r="N60" s="23"/>
      <c r="O60" s="23"/>
      <c r="P60" s="23"/>
      <c r="Q60" s="23"/>
      <c r="R60" s="23"/>
      <c r="S60" s="23"/>
      <c r="T60" s="23"/>
      <c r="U60" s="23"/>
      <c r="V60" s="23"/>
      <c r="W60" s="23"/>
      <c r="X60" s="23"/>
      <c r="Y60" s="23"/>
      <c r="Z60" s="23"/>
      <c r="AA60" s="23"/>
      <c r="AB60" s="23"/>
      <c r="AC60" s="23"/>
      <c r="AD60" s="23"/>
      <c r="AE60" s="23"/>
      <c r="AF60" s="23"/>
      <c r="AG60" s="23"/>
      <c r="AH60" s="23"/>
      <c r="AI60" s="23"/>
      <c r="AJ60" s="23"/>
      <c r="AK60" s="23"/>
      <c r="AL60" s="23"/>
      <c r="AM60" s="23"/>
      <c r="AN60" s="23"/>
      <c r="AO60" s="23"/>
      <c r="AP60" s="23"/>
      <c r="AQ60" s="23"/>
      <c r="AR60" s="23"/>
      <c r="AS60" s="23"/>
      <c r="AT60" s="23"/>
      <c r="AU60" s="23"/>
      <c r="AV60" s="23"/>
      <c r="AW60" s="23"/>
      <c r="AX60" s="23"/>
    </row>
    <row r="61" spans="2:50" s="12" customFormat="1" ht="64.400000000000006" customHeight="1" x14ac:dyDescent="0.3">
      <c r="B61" s="40"/>
      <c r="C61" s="37"/>
      <c r="D61" s="38"/>
      <c r="E61" s="386" t="s">
        <v>224</v>
      </c>
      <c r="F61" s="273" t="s">
        <v>875</v>
      </c>
      <c r="G61" s="37"/>
      <c r="H61" s="41"/>
      <c r="J61" s="23"/>
      <c r="K61" s="23"/>
      <c r="L61" s="23"/>
      <c r="M61" s="23"/>
      <c r="N61" s="23"/>
      <c r="O61" s="23"/>
      <c r="P61" s="23"/>
      <c r="Q61" s="23"/>
      <c r="R61" s="23"/>
      <c r="S61" s="23"/>
      <c r="T61" s="23"/>
      <c r="U61" s="23"/>
      <c r="V61" s="23"/>
      <c r="W61" s="23"/>
      <c r="X61" s="23"/>
      <c r="Y61" s="23"/>
      <c r="Z61" s="23"/>
      <c r="AA61" s="23"/>
      <c r="AB61" s="23"/>
      <c r="AC61" s="23"/>
      <c r="AD61" s="23"/>
      <c r="AE61" s="23"/>
      <c r="AF61" s="23"/>
      <c r="AG61" s="23"/>
      <c r="AH61" s="23"/>
      <c r="AI61" s="23"/>
      <c r="AJ61" s="23"/>
      <c r="AK61" s="23"/>
      <c r="AL61" s="23"/>
      <c r="AM61" s="23"/>
      <c r="AN61" s="23"/>
      <c r="AO61" s="23"/>
      <c r="AP61" s="23"/>
      <c r="AQ61" s="23"/>
      <c r="AR61" s="23"/>
      <c r="AS61" s="23"/>
      <c r="AT61" s="23"/>
      <c r="AU61" s="23"/>
      <c r="AV61" s="23"/>
      <c r="AW61" s="23"/>
      <c r="AX61" s="23"/>
    </row>
    <row r="62" spans="2:50" s="12" customFormat="1" ht="89.15" customHeight="1" x14ac:dyDescent="0.3">
      <c r="B62" s="40"/>
      <c r="C62" s="37"/>
      <c r="D62" s="38"/>
      <c r="E62" s="387" t="s">
        <v>225</v>
      </c>
      <c r="F62" s="273" t="s">
        <v>876</v>
      </c>
      <c r="G62" s="37"/>
      <c r="H62" s="41"/>
      <c r="J62" s="23"/>
      <c r="K62" s="23"/>
      <c r="L62" s="23"/>
      <c r="M62" s="23"/>
      <c r="N62" s="23"/>
      <c r="O62" s="23"/>
      <c r="P62" s="23"/>
      <c r="Q62" s="23"/>
      <c r="R62" s="23"/>
      <c r="S62" s="23"/>
      <c r="T62" s="23"/>
      <c r="U62" s="23"/>
      <c r="V62" s="23"/>
      <c r="W62" s="23"/>
      <c r="X62" s="23"/>
      <c r="Y62" s="23"/>
      <c r="Z62" s="23"/>
      <c r="AA62" s="23"/>
      <c r="AB62" s="23"/>
      <c r="AC62" s="23"/>
      <c r="AD62" s="23"/>
      <c r="AE62" s="23"/>
      <c r="AF62" s="23"/>
      <c r="AG62" s="23"/>
      <c r="AH62" s="23"/>
      <c r="AI62" s="23"/>
      <c r="AJ62" s="23"/>
      <c r="AK62" s="23"/>
      <c r="AL62" s="23"/>
      <c r="AM62" s="23"/>
      <c r="AN62" s="23"/>
      <c r="AO62" s="23"/>
      <c r="AP62" s="23"/>
      <c r="AQ62" s="23"/>
      <c r="AR62" s="23"/>
      <c r="AS62" s="23"/>
      <c r="AT62" s="23"/>
      <c r="AU62" s="23"/>
      <c r="AV62" s="23"/>
      <c r="AW62" s="23"/>
      <c r="AX62" s="23"/>
    </row>
    <row r="63" spans="2:50" ht="69" customHeight="1" x14ac:dyDescent="0.3">
      <c r="B63" s="40"/>
      <c r="C63" s="37"/>
      <c r="D63" s="38"/>
      <c r="E63" s="387" t="s">
        <v>226</v>
      </c>
      <c r="F63" s="273" t="s">
        <v>877</v>
      </c>
      <c r="G63" s="37"/>
      <c r="H63" s="41"/>
      <c r="J63" s="23"/>
      <c r="K63" s="23"/>
      <c r="L63" s="23"/>
      <c r="M63" s="23"/>
      <c r="N63" s="23"/>
      <c r="O63" s="23"/>
      <c r="P63" s="23"/>
      <c r="Q63" s="23"/>
      <c r="R63" s="23"/>
      <c r="S63" s="23"/>
      <c r="T63" s="23"/>
      <c r="U63" s="23"/>
      <c r="V63" s="23"/>
      <c r="W63" s="23"/>
      <c r="X63" s="23"/>
      <c r="Y63" s="23"/>
      <c r="Z63" s="23"/>
      <c r="AA63" s="23"/>
      <c r="AB63" s="23"/>
      <c r="AC63" s="23"/>
      <c r="AD63" s="23"/>
      <c r="AE63" s="23"/>
      <c r="AF63" s="23"/>
      <c r="AG63" s="23"/>
      <c r="AH63" s="23"/>
      <c r="AI63" s="23"/>
      <c r="AJ63" s="23"/>
      <c r="AK63" s="23"/>
      <c r="AL63" s="23"/>
      <c r="AM63" s="23"/>
      <c r="AN63" s="23"/>
      <c r="AO63" s="23"/>
      <c r="AP63" s="23"/>
      <c r="AQ63" s="23"/>
      <c r="AR63" s="23"/>
      <c r="AS63" s="23"/>
      <c r="AT63" s="23"/>
      <c r="AU63" s="23"/>
      <c r="AV63" s="23"/>
      <c r="AW63" s="23"/>
      <c r="AX63" s="23"/>
    </row>
    <row r="64" spans="2:50" ht="65.150000000000006" customHeight="1" x14ac:dyDescent="0.3">
      <c r="B64" s="35"/>
      <c r="C64" s="37"/>
      <c r="D64" s="38"/>
      <c r="E64" s="388" t="s">
        <v>866</v>
      </c>
      <c r="F64" s="273" t="s">
        <v>878</v>
      </c>
      <c r="G64" s="37"/>
      <c r="H64" s="36"/>
      <c r="J64" s="23"/>
      <c r="K64" s="23"/>
      <c r="L64" s="23"/>
      <c r="M64" s="23"/>
      <c r="N64" s="23"/>
      <c r="O64" s="23"/>
      <c r="P64" s="23"/>
      <c r="Q64" s="23"/>
      <c r="R64" s="23"/>
      <c r="S64" s="23"/>
      <c r="T64" s="23"/>
      <c r="U64" s="23"/>
      <c r="V64" s="23"/>
      <c r="W64" s="23"/>
      <c r="X64" s="23"/>
      <c r="Y64" s="23"/>
      <c r="Z64" s="23"/>
      <c r="AA64" s="23"/>
      <c r="AB64" s="23"/>
      <c r="AC64" s="23"/>
      <c r="AD64" s="23"/>
      <c r="AE64" s="23"/>
      <c r="AF64" s="23"/>
      <c r="AG64" s="23"/>
      <c r="AH64" s="23"/>
      <c r="AI64" s="23"/>
      <c r="AJ64" s="23"/>
      <c r="AK64" s="23"/>
      <c r="AL64" s="23"/>
      <c r="AM64" s="23"/>
      <c r="AN64" s="23"/>
      <c r="AO64" s="23"/>
      <c r="AP64" s="23"/>
      <c r="AQ64" s="23"/>
      <c r="AR64" s="23"/>
      <c r="AS64" s="23"/>
      <c r="AT64" s="23"/>
      <c r="AU64" s="23"/>
      <c r="AV64" s="23"/>
      <c r="AW64" s="23"/>
      <c r="AX64" s="23"/>
    </row>
    <row r="65" spans="1:50" ht="77.150000000000006" customHeight="1" x14ac:dyDescent="0.3">
      <c r="B65" s="35"/>
      <c r="C65" s="37"/>
      <c r="D65" s="38"/>
      <c r="E65" s="387" t="s">
        <v>227</v>
      </c>
      <c r="F65" s="245" t="s">
        <v>879</v>
      </c>
      <c r="G65" s="37"/>
      <c r="H65" s="36"/>
      <c r="J65" s="23"/>
      <c r="K65" s="23"/>
      <c r="L65" s="23"/>
      <c r="M65" s="23"/>
      <c r="N65" s="23"/>
      <c r="O65" s="23"/>
      <c r="P65" s="23"/>
      <c r="Q65" s="23"/>
      <c r="R65" s="23"/>
      <c r="S65" s="23"/>
      <c r="T65" s="23"/>
      <c r="U65" s="23"/>
      <c r="V65" s="23"/>
      <c r="W65" s="23"/>
      <c r="X65" s="23"/>
      <c r="Y65" s="23"/>
      <c r="Z65" s="23"/>
      <c r="AA65" s="23"/>
      <c r="AB65" s="23"/>
      <c r="AC65" s="23"/>
      <c r="AD65" s="23"/>
      <c r="AE65" s="23"/>
      <c r="AF65" s="23"/>
      <c r="AG65" s="23"/>
      <c r="AH65" s="23"/>
      <c r="AI65" s="23"/>
      <c r="AJ65" s="23"/>
      <c r="AK65" s="23"/>
      <c r="AL65" s="23"/>
      <c r="AM65" s="23"/>
      <c r="AN65" s="23"/>
      <c r="AO65" s="23"/>
      <c r="AP65" s="23"/>
      <c r="AQ65" s="23"/>
      <c r="AR65" s="23"/>
      <c r="AS65" s="23"/>
      <c r="AT65" s="23"/>
      <c r="AU65" s="23"/>
      <c r="AV65" s="23"/>
      <c r="AW65" s="23"/>
      <c r="AX65" s="23"/>
    </row>
    <row r="66" spans="1:50" ht="42.65" customHeight="1" thickBot="1" x14ac:dyDescent="0.35">
      <c r="A66" s="317"/>
      <c r="B66" s="38"/>
      <c r="C66" s="42"/>
      <c r="D66" s="38"/>
      <c r="E66" s="389" t="s">
        <v>228</v>
      </c>
      <c r="F66" s="245" t="s">
        <v>880</v>
      </c>
      <c r="G66" s="37"/>
      <c r="H66" s="36"/>
      <c r="I66" s="23"/>
      <c r="J66" s="23"/>
      <c r="K66" s="23"/>
      <c r="L66" s="23"/>
      <c r="M66" s="23"/>
      <c r="N66" s="23"/>
      <c r="O66" s="23"/>
      <c r="P66" s="23"/>
      <c r="Q66" s="23"/>
      <c r="R66" s="23"/>
      <c r="S66" s="23"/>
      <c r="T66" s="23"/>
      <c r="U66" s="23"/>
      <c r="V66" s="23"/>
      <c r="W66" s="23"/>
      <c r="X66" s="23"/>
      <c r="Y66" s="23"/>
      <c r="Z66" s="23"/>
      <c r="AA66" s="23"/>
      <c r="AB66" s="23"/>
      <c r="AC66" s="23"/>
      <c r="AD66" s="23"/>
      <c r="AE66" s="23"/>
      <c r="AF66" s="23"/>
      <c r="AG66" s="23"/>
      <c r="AH66" s="23"/>
      <c r="AI66" s="23"/>
      <c r="AJ66" s="23"/>
      <c r="AK66" s="23"/>
      <c r="AL66" s="23"/>
      <c r="AM66" s="23"/>
      <c r="AN66" s="23"/>
      <c r="AO66" s="23"/>
      <c r="AP66" s="23"/>
    </row>
    <row r="67" spans="1:50" ht="50.15" customHeight="1" thickBot="1" x14ac:dyDescent="0.35">
      <c r="B67" s="45"/>
      <c r="C67" s="46"/>
      <c r="D67" s="47"/>
      <c r="E67" s="47"/>
      <c r="F67" s="313"/>
      <c r="G67" s="314"/>
      <c r="H67" s="48"/>
      <c r="I67" s="23"/>
      <c r="J67" s="23"/>
      <c r="K67" s="23"/>
      <c r="L67" s="23"/>
      <c r="M67" s="23"/>
      <c r="N67" s="23"/>
      <c r="O67" s="23"/>
      <c r="P67" s="23"/>
      <c r="Q67" s="23"/>
      <c r="R67" s="23"/>
      <c r="S67" s="23"/>
      <c r="T67" s="23"/>
      <c r="U67" s="23"/>
      <c r="V67" s="23"/>
      <c r="W67" s="23"/>
      <c r="X67" s="23"/>
      <c r="Y67" s="23"/>
      <c r="Z67" s="23"/>
      <c r="AA67" s="23"/>
      <c r="AB67" s="23"/>
      <c r="AC67" s="23"/>
      <c r="AD67" s="23"/>
      <c r="AE67" s="23"/>
      <c r="AF67" s="23"/>
      <c r="AG67" s="23"/>
      <c r="AH67" s="23"/>
      <c r="AI67" s="23"/>
      <c r="AJ67" s="23"/>
      <c r="AK67" s="23"/>
      <c r="AL67" s="23"/>
      <c r="AM67" s="23"/>
      <c r="AN67" s="23"/>
      <c r="AO67" s="23"/>
      <c r="AP67" s="23"/>
    </row>
    <row r="68" spans="1:50" ht="50.15" customHeight="1" x14ac:dyDescent="0.3">
      <c r="C68" s="23"/>
      <c r="D68" s="23"/>
      <c r="E68" s="23"/>
      <c r="F68" s="315"/>
      <c r="G68" s="23"/>
      <c r="H68" s="23"/>
      <c r="I68" s="23"/>
      <c r="J68" s="23"/>
      <c r="K68" s="23"/>
      <c r="L68" s="23"/>
      <c r="M68" s="23"/>
      <c r="N68" s="23"/>
      <c r="O68" s="23"/>
      <c r="P68" s="23"/>
      <c r="Q68" s="23"/>
      <c r="R68" s="23"/>
      <c r="S68" s="23"/>
      <c r="T68" s="23"/>
      <c r="U68" s="23"/>
      <c r="V68" s="23"/>
      <c r="W68" s="23"/>
      <c r="X68" s="23"/>
      <c r="Y68" s="23"/>
      <c r="Z68" s="23"/>
      <c r="AA68" s="23"/>
      <c r="AB68" s="23"/>
      <c r="AC68" s="23"/>
      <c r="AD68" s="23"/>
      <c r="AE68" s="23"/>
      <c r="AF68" s="23"/>
      <c r="AG68" s="23"/>
      <c r="AH68" s="23"/>
      <c r="AI68" s="23"/>
      <c r="AJ68" s="23"/>
      <c r="AK68" s="23"/>
      <c r="AL68" s="23"/>
      <c r="AM68" s="23"/>
      <c r="AN68" s="23"/>
      <c r="AO68" s="23"/>
      <c r="AP68" s="23"/>
    </row>
    <row r="69" spans="1:50" ht="49.5" customHeight="1" x14ac:dyDescent="0.3">
      <c r="C69" s="23"/>
      <c r="D69" s="23"/>
      <c r="E69" s="23"/>
      <c r="F69" s="23"/>
      <c r="G69" s="23"/>
      <c r="H69" s="23"/>
      <c r="I69" s="23"/>
      <c r="J69" s="23"/>
      <c r="K69" s="23"/>
      <c r="L69" s="23"/>
      <c r="M69" s="23"/>
      <c r="N69" s="23"/>
      <c r="O69" s="23"/>
      <c r="P69" s="23"/>
      <c r="Q69" s="23"/>
      <c r="R69" s="23"/>
      <c r="S69" s="23"/>
      <c r="T69" s="23"/>
      <c r="U69" s="23"/>
      <c r="V69" s="23"/>
      <c r="W69" s="23"/>
      <c r="X69" s="23"/>
      <c r="Y69" s="23"/>
      <c r="Z69" s="23"/>
      <c r="AA69" s="23"/>
      <c r="AB69" s="23"/>
      <c r="AC69" s="23"/>
      <c r="AD69" s="23"/>
      <c r="AE69" s="23"/>
      <c r="AF69" s="23"/>
      <c r="AG69" s="23"/>
      <c r="AH69" s="23"/>
      <c r="AI69" s="23"/>
      <c r="AJ69" s="23"/>
      <c r="AK69" s="23"/>
      <c r="AL69" s="23"/>
      <c r="AM69" s="23"/>
      <c r="AN69" s="23"/>
      <c r="AO69" s="23"/>
      <c r="AP69" s="23"/>
    </row>
    <row r="70" spans="1:50" ht="50.15" customHeight="1" x14ac:dyDescent="0.3">
      <c r="C70" s="23"/>
      <c r="D70" s="23"/>
      <c r="E70" s="23"/>
      <c r="F70" s="23"/>
      <c r="G70" s="23"/>
      <c r="H70" s="23"/>
      <c r="I70" s="23"/>
      <c r="J70" s="23"/>
      <c r="K70" s="23"/>
      <c r="L70" s="23"/>
      <c r="M70" s="23"/>
      <c r="N70" s="23"/>
      <c r="O70" s="23"/>
      <c r="P70" s="23"/>
      <c r="Q70" s="23"/>
      <c r="R70" s="23"/>
      <c r="S70" s="23"/>
      <c r="T70" s="23"/>
      <c r="U70" s="23"/>
      <c r="V70" s="23"/>
      <c r="W70" s="23"/>
      <c r="X70" s="23"/>
      <c r="Y70" s="23"/>
      <c r="Z70" s="23"/>
      <c r="AA70" s="23"/>
      <c r="AB70" s="23"/>
      <c r="AC70" s="23"/>
      <c r="AD70" s="23"/>
      <c r="AE70" s="23"/>
      <c r="AF70" s="23"/>
      <c r="AG70" s="23"/>
      <c r="AH70" s="23"/>
      <c r="AI70" s="23"/>
      <c r="AJ70" s="23"/>
      <c r="AK70" s="23"/>
      <c r="AL70" s="23"/>
      <c r="AM70" s="23"/>
      <c r="AN70" s="23"/>
      <c r="AO70" s="23"/>
      <c r="AP70" s="23"/>
    </row>
    <row r="71" spans="1:50" ht="50.15" customHeight="1" x14ac:dyDescent="0.3">
      <c r="C71" s="23"/>
      <c r="D71" s="23"/>
      <c r="E71" s="23"/>
      <c r="F71" s="23"/>
      <c r="G71" s="23"/>
      <c r="H71" s="23"/>
      <c r="I71" s="23"/>
      <c r="J71" s="23"/>
      <c r="K71" s="23"/>
      <c r="L71" s="23"/>
      <c r="M71" s="23"/>
      <c r="N71" s="23"/>
      <c r="O71" s="23"/>
      <c r="P71" s="23"/>
      <c r="Q71" s="23"/>
      <c r="R71" s="23"/>
      <c r="S71" s="23"/>
      <c r="T71" s="23"/>
      <c r="U71" s="23"/>
      <c r="V71" s="23"/>
      <c r="W71" s="23"/>
      <c r="X71" s="23"/>
      <c r="Y71" s="23"/>
      <c r="Z71" s="23"/>
      <c r="AA71" s="23"/>
      <c r="AB71" s="23"/>
      <c r="AC71" s="23"/>
      <c r="AD71" s="23"/>
      <c r="AE71" s="23"/>
      <c r="AF71" s="23"/>
      <c r="AG71" s="23"/>
      <c r="AH71" s="23"/>
      <c r="AI71" s="23"/>
      <c r="AJ71" s="23"/>
      <c r="AK71" s="23"/>
      <c r="AL71" s="23"/>
      <c r="AM71" s="23"/>
      <c r="AN71" s="23"/>
      <c r="AO71" s="23"/>
      <c r="AP71" s="23"/>
    </row>
    <row r="72" spans="1:50" ht="50.15" customHeight="1" x14ac:dyDescent="0.3">
      <c r="C72" s="23"/>
      <c r="D72" s="23"/>
      <c r="E72" s="23"/>
      <c r="F72" s="23"/>
      <c r="G72" s="23"/>
      <c r="H72" s="23"/>
      <c r="I72" s="23"/>
      <c r="J72" s="23"/>
      <c r="K72" s="23"/>
      <c r="L72" s="23"/>
      <c r="M72" s="23"/>
      <c r="N72" s="23"/>
      <c r="O72" s="23"/>
      <c r="P72" s="23"/>
      <c r="Q72" s="23"/>
      <c r="R72" s="23"/>
      <c r="S72" s="23"/>
      <c r="T72" s="23"/>
      <c r="U72" s="23"/>
      <c r="V72" s="23"/>
      <c r="W72" s="23"/>
      <c r="X72" s="23"/>
      <c r="Y72" s="23"/>
      <c r="Z72" s="23"/>
      <c r="AA72" s="23"/>
      <c r="AB72" s="23"/>
      <c r="AC72" s="23"/>
      <c r="AD72" s="23"/>
      <c r="AE72" s="23"/>
      <c r="AF72" s="23"/>
      <c r="AG72" s="23"/>
      <c r="AH72" s="23"/>
      <c r="AI72" s="23"/>
      <c r="AJ72" s="23"/>
      <c r="AK72" s="23"/>
      <c r="AL72" s="23"/>
      <c r="AM72" s="23"/>
      <c r="AN72" s="23"/>
      <c r="AO72" s="23"/>
      <c r="AP72" s="23"/>
    </row>
    <row r="73" spans="1:50" x14ac:dyDescent="0.3">
      <c r="C73" s="23"/>
      <c r="D73" s="23"/>
      <c r="E73" s="23"/>
      <c r="F73" s="23"/>
      <c r="G73" s="23"/>
      <c r="H73" s="23"/>
      <c r="I73" s="23"/>
      <c r="J73" s="23"/>
      <c r="K73" s="23"/>
      <c r="L73" s="23"/>
      <c r="M73" s="23"/>
      <c r="N73" s="23"/>
      <c r="O73" s="23"/>
      <c r="P73" s="23"/>
      <c r="Q73" s="23"/>
      <c r="R73" s="23"/>
      <c r="S73" s="23"/>
      <c r="T73" s="23"/>
      <c r="U73" s="23"/>
      <c r="V73" s="23"/>
      <c r="W73" s="23"/>
      <c r="X73" s="23"/>
      <c r="Y73" s="23"/>
      <c r="Z73" s="23"/>
      <c r="AA73" s="23"/>
      <c r="AB73" s="23"/>
      <c r="AC73" s="23"/>
      <c r="AD73" s="23"/>
      <c r="AE73" s="23"/>
      <c r="AF73" s="23"/>
      <c r="AG73" s="23"/>
      <c r="AH73" s="23"/>
      <c r="AI73" s="23"/>
      <c r="AJ73" s="23"/>
      <c r="AK73" s="23"/>
      <c r="AL73" s="23"/>
      <c r="AM73" s="23"/>
      <c r="AN73" s="23"/>
      <c r="AO73" s="23"/>
      <c r="AP73" s="23"/>
    </row>
    <row r="74" spans="1:50" x14ac:dyDescent="0.3">
      <c r="C74" s="23"/>
      <c r="D74" s="23"/>
      <c r="E74" s="23"/>
      <c r="F74" s="23"/>
      <c r="G74" s="23"/>
      <c r="H74" s="23"/>
      <c r="I74" s="23"/>
      <c r="J74" s="23"/>
      <c r="K74" s="23"/>
      <c r="L74" s="23"/>
      <c r="M74" s="23"/>
      <c r="N74" s="23"/>
      <c r="O74" s="23"/>
      <c r="P74" s="23"/>
      <c r="Q74" s="23"/>
      <c r="R74" s="23"/>
      <c r="S74" s="23"/>
      <c r="T74" s="23"/>
      <c r="U74" s="23"/>
      <c r="V74" s="23"/>
      <c r="W74" s="23"/>
      <c r="X74" s="23"/>
      <c r="Y74" s="23"/>
      <c r="Z74" s="23"/>
      <c r="AA74" s="23"/>
      <c r="AB74" s="23"/>
      <c r="AC74" s="23"/>
      <c r="AD74" s="23"/>
      <c r="AE74" s="23"/>
      <c r="AF74" s="23"/>
      <c r="AG74" s="23"/>
      <c r="AH74" s="23"/>
      <c r="AI74" s="23"/>
      <c r="AJ74" s="23"/>
      <c r="AK74" s="23"/>
      <c r="AL74" s="23"/>
      <c r="AM74" s="23"/>
      <c r="AN74" s="23"/>
      <c r="AO74" s="23"/>
      <c r="AP74" s="23"/>
    </row>
    <row r="75" spans="1:50" x14ac:dyDescent="0.3">
      <c r="C75" s="23"/>
      <c r="D75" s="23"/>
      <c r="E75" s="23"/>
      <c r="F75" s="23"/>
      <c r="G75" s="23"/>
      <c r="H75" s="23"/>
      <c r="I75" s="23"/>
      <c r="J75" s="23"/>
      <c r="K75" s="23"/>
      <c r="L75" s="23"/>
      <c r="M75" s="23"/>
      <c r="N75" s="23"/>
      <c r="O75" s="23"/>
      <c r="P75" s="23"/>
      <c r="Q75" s="23"/>
      <c r="R75" s="23"/>
      <c r="S75" s="23"/>
      <c r="T75" s="23"/>
      <c r="U75" s="23"/>
      <c r="V75" s="23"/>
      <c r="W75" s="23"/>
      <c r="X75" s="23"/>
      <c r="Y75" s="23"/>
      <c r="Z75" s="23"/>
      <c r="AA75" s="23"/>
      <c r="AB75" s="23"/>
      <c r="AC75" s="23"/>
      <c r="AD75" s="23"/>
      <c r="AE75" s="23"/>
      <c r="AF75" s="23"/>
      <c r="AG75" s="23"/>
      <c r="AH75" s="23"/>
      <c r="AI75" s="23"/>
      <c r="AJ75" s="23"/>
      <c r="AK75" s="23"/>
      <c r="AL75" s="23"/>
      <c r="AM75" s="23"/>
      <c r="AN75" s="23"/>
      <c r="AO75" s="23"/>
      <c r="AP75" s="23"/>
    </row>
    <row r="76" spans="1:50" x14ac:dyDescent="0.3">
      <c r="A76" s="23"/>
      <c r="C76" s="23"/>
      <c r="D76" s="23"/>
      <c r="E76" s="23"/>
      <c r="F76" s="23"/>
      <c r="G76" s="23"/>
      <c r="H76" s="23"/>
      <c r="I76" s="23"/>
      <c r="J76" s="23"/>
      <c r="K76" s="23"/>
      <c r="L76" s="23"/>
      <c r="M76" s="23"/>
      <c r="N76" s="23"/>
      <c r="O76" s="23"/>
      <c r="P76" s="23"/>
      <c r="Q76" s="23"/>
      <c r="R76" s="23"/>
      <c r="S76" s="23"/>
      <c r="T76" s="23"/>
      <c r="U76" s="23"/>
      <c r="V76" s="23"/>
      <c r="W76" s="23"/>
      <c r="X76" s="23"/>
      <c r="Y76" s="23"/>
      <c r="Z76" s="23"/>
      <c r="AA76" s="23"/>
      <c r="AB76" s="23"/>
      <c r="AC76" s="23"/>
      <c r="AD76" s="23"/>
      <c r="AE76" s="23"/>
      <c r="AF76" s="23"/>
      <c r="AG76" s="23"/>
      <c r="AH76" s="23"/>
      <c r="AI76" s="23"/>
      <c r="AJ76" s="23"/>
      <c r="AK76" s="23"/>
      <c r="AL76" s="23"/>
      <c r="AM76" s="23"/>
      <c r="AN76" s="23"/>
      <c r="AO76" s="23"/>
      <c r="AP76" s="23"/>
      <c r="AQ76" s="23"/>
      <c r="AR76" s="23"/>
      <c r="AS76" s="23"/>
      <c r="AT76" s="23"/>
      <c r="AU76" s="23"/>
      <c r="AV76" s="23"/>
      <c r="AW76" s="23"/>
      <c r="AX76" s="23"/>
    </row>
    <row r="77" spans="1:50" x14ac:dyDescent="0.3">
      <c r="A77" s="23"/>
      <c r="B77" s="23"/>
      <c r="C77" s="23"/>
      <c r="D77" s="23"/>
      <c r="E77" s="23"/>
      <c r="F77" s="23"/>
      <c r="G77" s="23"/>
      <c r="H77" s="23"/>
      <c r="I77" s="23"/>
      <c r="J77" s="23"/>
      <c r="K77" s="23"/>
      <c r="L77" s="23"/>
      <c r="M77" s="23"/>
      <c r="N77" s="23"/>
      <c r="O77" s="23"/>
      <c r="P77" s="23"/>
      <c r="Q77" s="23"/>
      <c r="R77" s="23"/>
      <c r="S77" s="23"/>
      <c r="T77" s="23"/>
      <c r="U77" s="23"/>
      <c r="V77" s="23"/>
      <c r="W77" s="23"/>
      <c r="X77" s="23"/>
      <c r="Y77" s="23"/>
      <c r="Z77" s="23"/>
      <c r="AA77" s="23"/>
      <c r="AB77" s="23"/>
      <c r="AC77" s="23"/>
      <c r="AD77" s="23"/>
      <c r="AE77" s="23"/>
      <c r="AF77" s="23"/>
      <c r="AG77" s="23"/>
      <c r="AH77" s="23"/>
      <c r="AI77" s="23"/>
      <c r="AJ77" s="23"/>
      <c r="AK77" s="23"/>
      <c r="AL77" s="23"/>
      <c r="AM77" s="23"/>
      <c r="AN77" s="23"/>
      <c r="AO77" s="23"/>
      <c r="AP77" s="23"/>
      <c r="AQ77" s="23"/>
      <c r="AR77" s="23"/>
      <c r="AS77" s="23"/>
      <c r="AT77" s="23"/>
      <c r="AU77" s="23"/>
      <c r="AV77" s="23"/>
      <c r="AW77" s="23"/>
      <c r="AX77" s="23"/>
    </row>
    <row r="78" spans="1:50" x14ac:dyDescent="0.3">
      <c r="A78" s="23"/>
      <c r="B78" s="23"/>
      <c r="C78" s="23"/>
      <c r="D78" s="23"/>
      <c r="E78" s="23"/>
      <c r="F78" s="23"/>
      <c r="G78" s="23"/>
      <c r="H78" s="23"/>
      <c r="I78" s="23"/>
      <c r="J78" s="23"/>
      <c r="K78" s="23"/>
      <c r="L78" s="23"/>
      <c r="M78" s="23"/>
      <c r="N78" s="23"/>
      <c r="O78" s="23"/>
      <c r="P78" s="23"/>
      <c r="Q78" s="23"/>
      <c r="R78" s="23"/>
      <c r="S78" s="23"/>
      <c r="T78" s="23"/>
      <c r="U78" s="23"/>
      <c r="V78" s="23"/>
      <c r="W78" s="23"/>
      <c r="X78" s="23"/>
      <c r="Y78" s="23"/>
      <c r="Z78" s="23"/>
      <c r="AA78" s="23"/>
      <c r="AB78" s="23"/>
      <c r="AC78" s="23"/>
      <c r="AD78" s="23"/>
      <c r="AE78" s="23"/>
      <c r="AF78" s="23"/>
      <c r="AG78" s="23"/>
      <c r="AH78" s="23"/>
      <c r="AI78" s="23"/>
      <c r="AJ78" s="23"/>
      <c r="AK78" s="23"/>
      <c r="AL78" s="23"/>
      <c r="AM78" s="23"/>
      <c r="AN78" s="23"/>
      <c r="AO78" s="23"/>
      <c r="AP78" s="23"/>
      <c r="AQ78" s="23"/>
      <c r="AR78" s="23"/>
      <c r="AS78" s="23"/>
      <c r="AT78" s="23"/>
      <c r="AU78" s="23"/>
      <c r="AV78" s="23"/>
      <c r="AW78" s="23"/>
      <c r="AX78" s="23"/>
    </row>
    <row r="79" spans="1:50" x14ac:dyDescent="0.3">
      <c r="A79" s="23"/>
      <c r="B79" s="23"/>
      <c r="C79" s="23"/>
      <c r="D79" s="23"/>
      <c r="E79" s="23"/>
      <c r="F79" s="23"/>
      <c r="G79" s="23"/>
      <c r="H79" s="23"/>
      <c r="I79" s="23"/>
      <c r="J79" s="23"/>
      <c r="K79" s="23"/>
      <c r="L79" s="23"/>
      <c r="M79" s="23"/>
      <c r="N79" s="23"/>
      <c r="O79" s="23"/>
      <c r="P79" s="23"/>
      <c r="Q79" s="23"/>
      <c r="R79" s="23"/>
      <c r="S79" s="23"/>
      <c r="T79" s="23"/>
      <c r="U79" s="23"/>
      <c r="V79" s="23"/>
      <c r="W79" s="23"/>
      <c r="X79" s="23"/>
      <c r="Y79" s="23"/>
      <c r="Z79" s="23"/>
      <c r="AA79" s="23"/>
      <c r="AB79" s="23"/>
      <c r="AC79" s="23"/>
      <c r="AD79" s="23"/>
      <c r="AE79" s="23"/>
      <c r="AF79" s="23"/>
      <c r="AG79" s="23"/>
      <c r="AH79" s="23"/>
      <c r="AI79" s="23"/>
      <c r="AJ79" s="23"/>
      <c r="AK79" s="23"/>
      <c r="AL79" s="23"/>
      <c r="AM79" s="23"/>
      <c r="AN79" s="23"/>
      <c r="AO79" s="23"/>
      <c r="AP79" s="23"/>
      <c r="AQ79" s="23"/>
      <c r="AR79" s="23"/>
      <c r="AS79" s="23"/>
      <c r="AT79" s="23"/>
      <c r="AU79" s="23"/>
      <c r="AV79" s="23"/>
      <c r="AW79" s="23"/>
      <c r="AX79" s="23"/>
    </row>
    <row r="80" spans="1:50" x14ac:dyDescent="0.3">
      <c r="A80" s="23"/>
      <c r="B80" s="23"/>
      <c r="C80" s="23"/>
      <c r="D80" s="23"/>
      <c r="E80" s="23"/>
      <c r="F80" s="23"/>
      <c r="G80" s="23"/>
      <c r="H80" s="23"/>
      <c r="I80" s="23"/>
    </row>
    <row r="81" spans="1:9" x14ac:dyDescent="0.3">
      <c r="A81" s="23"/>
      <c r="B81" s="23"/>
      <c r="C81" s="23"/>
      <c r="D81" s="23"/>
      <c r="E81" s="23"/>
      <c r="F81" s="23"/>
      <c r="G81" s="23"/>
      <c r="H81" s="23"/>
      <c r="I81" s="23"/>
    </row>
    <row r="82" spans="1:9" x14ac:dyDescent="0.3">
      <c r="A82" s="23"/>
      <c r="B82" s="23"/>
      <c r="C82" s="23"/>
      <c r="D82" s="23"/>
      <c r="E82" s="23"/>
      <c r="F82" s="23"/>
      <c r="G82" s="23"/>
      <c r="H82" s="23"/>
      <c r="I82" s="23"/>
    </row>
    <row r="83" spans="1:9" x14ac:dyDescent="0.3">
      <c r="A83" s="23"/>
      <c r="B83" s="23"/>
      <c r="C83" s="23"/>
      <c r="D83" s="23"/>
      <c r="E83" s="23"/>
      <c r="F83" s="23"/>
      <c r="G83" s="23"/>
      <c r="H83" s="23"/>
      <c r="I83" s="23"/>
    </row>
    <row r="84" spans="1:9" x14ac:dyDescent="0.3">
      <c r="A84" s="23"/>
      <c r="B84" s="23"/>
      <c r="C84" s="23"/>
      <c r="D84" s="23"/>
      <c r="E84" s="23"/>
      <c r="F84" s="23"/>
      <c r="G84" s="23"/>
      <c r="H84" s="23"/>
      <c r="I84" s="23"/>
    </row>
    <row r="85" spans="1:9" x14ac:dyDescent="0.3">
      <c r="A85" s="23"/>
      <c r="B85" s="23"/>
      <c r="C85" s="23"/>
      <c r="D85" s="23"/>
      <c r="E85" s="23"/>
      <c r="F85" s="23"/>
      <c r="G85" s="23"/>
      <c r="H85" s="23"/>
      <c r="I85" s="23"/>
    </row>
    <row r="86" spans="1:9" x14ac:dyDescent="0.3">
      <c r="A86" s="23"/>
      <c r="B86" s="23"/>
      <c r="C86" s="23"/>
      <c r="D86" s="23"/>
      <c r="E86" s="23"/>
      <c r="F86" s="23"/>
      <c r="G86" s="23"/>
      <c r="H86" s="23"/>
      <c r="I86" s="23"/>
    </row>
    <row r="87" spans="1:9" x14ac:dyDescent="0.3">
      <c r="A87" s="23"/>
      <c r="B87" s="23"/>
      <c r="C87" s="23"/>
      <c r="D87" s="23"/>
      <c r="E87" s="23"/>
      <c r="F87" s="23"/>
      <c r="G87" s="23"/>
      <c r="H87" s="23"/>
      <c r="I87" s="23"/>
    </row>
    <row r="88" spans="1:9" x14ac:dyDescent="0.3">
      <c r="A88" s="23"/>
      <c r="B88" s="23"/>
      <c r="C88" s="23"/>
      <c r="D88" s="23"/>
      <c r="E88" s="23"/>
      <c r="F88" s="23"/>
      <c r="G88" s="23"/>
      <c r="H88" s="23"/>
      <c r="I88" s="23"/>
    </row>
    <row r="89" spans="1:9" x14ac:dyDescent="0.3">
      <c r="A89" s="23"/>
      <c r="B89" s="23"/>
      <c r="C89" s="23"/>
      <c r="D89" s="23"/>
      <c r="E89" s="23"/>
      <c r="F89" s="23"/>
      <c r="G89" s="23"/>
      <c r="H89" s="23"/>
      <c r="I89" s="23"/>
    </row>
    <row r="90" spans="1:9" x14ac:dyDescent="0.3">
      <c r="A90" s="23"/>
      <c r="B90" s="23"/>
      <c r="C90" s="23"/>
      <c r="D90" s="23"/>
      <c r="E90" s="23"/>
      <c r="F90" s="23"/>
      <c r="G90" s="23"/>
      <c r="H90" s="23"/>
      <c r="I90" s="23"/>
    </row>
    <row r="91" spans="1:9" x14ac:dyDescent="0.3">
      <c r="A91" s="23"/>
      <c r="B91" s="23"/>
      <c r="C91" s="23"/>
      <c r="D91" s="23"/>
      <c r="E91" s="23"/>
      <c r="F91" s="23"/>
      <c r="G91" s="23"/>
      <c r="H91" s="23"/>
      <c r="I91" s="23"/>
    </row>
    <row r="92" spans="1:9" x14ac:dyDescent="0.3">
      <c r="A92" s="23"/>
      <c r="B92" s="23"/>
      <c r="C92" s="23"/>
      <c r="D92" s="23"/>
      <c r="E92" s="23"/>
      <c r="F92" s="23"/>
      <c r="G92" s="23"/>
      <c r="H92" s="23"/>
      <c r="I92" s="23"/>
    </row>
    <row r="93" spans="1:9" x14ac:dyDescent="0.3">
      <c r="A93" s="23"/>
      <c r="B93" s="23"/>
      <c r="C93" s="23"/>
      <c r="D93" s="23"/>
      <c r="E93" s="23"/>
      <c r="F93" s="23"/>
      <c r="G93" s="23"/>
      <c r="H93" s="23"/>
      <c r="I93" s="23"/>
    </row>
    <row r="94" spans="1:9" x14ac:dyDescent="0.3">
      <c r="A94" s="23"/>
      <c r="B94" s="23"/>
      <c r="C94" s="23"/>
      <c r="D94" s="23"/>
      <c r="E94" s="23"/>
      <c r="F94" s="23"/>
      <c r="G94" s="23"/>
      <c r="H94" s="23"/>
      <c r="I94" s="23"/>
    </row>
    <row r="95" spans="1:9" x14ac:dyDescent="0.3">
      <c r="A95" s="23"/>
      <c r="B95" s="23"/>
      <c r="C95" s="23"/>
      <c r="D95" s="23"/>
      <c r="E95" s="23"/>
      <c r="F95" s="23"/>
      <c r="G95" s="23"/>
      <c r="H95" s="23"/>
      <c r="I95" s="23"/>
    </row>
    <row r="96" spans="1:9" x14ac:dyDescent="0.3">
      <c r="A96" s="23"/>
      <c r="B96" s="23"/>
      <c r="C96" s="23"/>
      <c r="D96" s="23"/>
      <c r="E96" s="23"/>
      <c r="F96" s="23"/>
      <c r="G96" s="23"/>
      <c r="H96" s="23"/>
      <c r="I96" s="23"/>
    </row>
    <row r="97" spans="1:9" x14ac:dyDescent="0.3">
      <c r="A97" s="23"/>
      <c r="B97" s="23"/>
      <c r="C97" s="23"/>
      <c r="D97" s="23"/>
      <c r="E97" s="23"/>
      <c r="F97" s="23"/>
      <c r="G97" s="23"/>
      <c r="H97" s="23"/>
      <c r="I97" s="23"/>
    </row>
    <row r="98" spans="1:9" x14ac:dyDescent="0.3">
      <c r="A98" s="23"/>
      <c r="B98" s="23"/>
      <c r="C98" s="23"/>
      <c r="D98" s="23"/>
      <c r="E98" s="23"/>
      <c r="F98" s="23"/>
      <c r="G98" s="23"/>
      <c r="H98" s="23"/>
      <c r="I98" s="23"/>
    </row>
    <row r="99" spans="1:9" x14ac:dyDescent="0.3">
      <c r="A99" s="23"/>
      <c r="B99" s="23"/>
      <c r="C99" s="23"/>
      <c r="D99" s="23"/>
      <c r="E99" s="23"/>
      <c r="F99" s="23"/>
      <c r="G99" s="23"/>
      <c r="H99" s="23"/>
      <c r="I99" s="23"/>
    </row>
    <row r="100" spans="1:9" x14ac:dyDescent="0.3">
      <c r="A100" s="23"/>
      <c r="B100" s="23"/>
      <c r="C100" s="23"/>
      <c r="D100" s="23"/>
      <c r="E100" s="23"/>
      <c r="F100" s="23"/>
      <c r="G100" s="23"/>
      <c r="H100" s="23"/>
      <c r="I100" s="23"/>
    </row>
    <row r="101" spans="1:9" x14ac:dyDescent="0.3">
      <c r="A101" s="23"/>
      <c r="B101" s="23"/>
      <c r="C101" s="23"/>
      <c r="D101" s="23"/>
      <c r="E101" s="23"/>
      <c r="F101" s="23"/>
      <c r="G101" s="23"/>
      <c r="H101" s="23"/>
      <c r="I101" s="23"/>
    </row>
    <row r="102" spans="1:9" x14ac:dyDescent="0.3">
      <c r="A102" s="23"/>
      <c r="B102" s="23"/>
      <c r="C102" s="23"/>
      <c r="D102" s="23"/>
      <c r="E102" s="23"/>
      <c r="F102" s="23"/>
      <c r="G102" s="23"/>
      <c r="H102" s="23"/>
      <c r="I102" s="23"/>
    </row>
    <row r="103" spans="1:9" x14ac:dyDescent="0.3">
      <c r="A103" s="23"/>
      <c r="B103" s="23"/>
      <c r="C103" s="23"/>
      <c r="D103" s="23"/>
      <c r="E103" s="23"/>
      <c r="F103" s="23"/>
      <c r="G103" s="23"/>
      <c r="H103" s="23"/>
      <c r="I103" s="23"/>
    </row>
    <row r="104" spans="1:9" x14ac:dyDescent="0.3">
      <c r="A104" s="23"/>
      <c r="B104" s="23"/>
      <c r="C104" s="23"/>
      <c r="D104" s="23"/>
      <c r="E104" s="23"/>
      <c r="F104" s="23"/>
      <c r="G104" s="23"/>
      <c r="H104" s="23"/>
      <c r="I104" s="23"/>
    </row>
    <row r="105" spans="1:9" x14ac:dyDescent="0.3">
      <c r="A105" s="23"/>
      <c r="B105" s="23"/>
      <c r="C105" s="23"/>
      <c r="D105" s="23"/>
      <c r="E105" s="23"/>
      <c r="F105" s="23"/>
      <c r="G105" s="23"/>
      <c r="H105" s="23"/>
      <c r="I105" s="23"/>
    </row>
    <row r="106" spans="1:9" x14ac:dyDescent="0.3">
      <c r="A106" s="23"/>
      <c r="B106" s="23"/>
      <c r="C106" s="23"/>
      <c r="D106" s="23"/>
      <c r="E106" s="23"/>
      <c r="F106" s="23"/>
      <c r="G106" s="23"/>
      <c r="H106" s="23"/>
      <c r="I106" s="23"/>
    </row>
    <row r="107" spans="1:9" x14ac:dyDescent="0.3">
      <c r="A107" s="23"/>
      <c r="B107" s="23"/>
      <c r="C107" s="23"/>
      <c r="D107" s="23"/>
      <c r="E107" s="23"/>
      <c r="F107" s="23"/>
      <c r="G107" s="23"/>
      <c r="H107" s="23"/>
      <c r="I107" s="23"/>
    </row>
    <row r="108" spans="1:9" x14ac:dyDescent="0.3">
      <c r="A108" s="23"/>
      <c r="B108" s="23"/>
      <c r="C108" s="23"/>
      <c r="D108" s="23"/>
      <c r="E108" s="23"/>
      <c r="F108" s="23"/>
      <c r="G108" s="23"/>
      <c r="H108" s="23"/>
      <c r="I108" s="23"/>
    </row>
    <row r="109" spans="1:9" x14ac:dyDescent="0.3">
      <c r="A109" s="23"/>
      <c r="B109" s="23"/>
      <c r="C109" s="23"/>
      <c r="D109" s="23"/>
      <c r="E109" s="23"/>
      <c r="F109" s="23"/>
      <c r="G109" s="23"/>
      <c r="H109" s="23"/>
      <c r="I109" s="23"/>
    </row>
    <row r="110" spans="1:9" x14ac:dyDescent="0.3">
      <c r="A110" s="23"/>
      <c r="B110" s="23"/>
      <c r="C110" s="23"/>
      <c r="D110" s="23"/>
      <c r="E110" s="23"/>
      <c r="F110" s="23"/>
      <c r="G110" s="23"/>
      <c r="H110" s="23"/>
      <c r="I110" s="23"/>
    </row>
    <row r="111" spans="1:9" x14ac:dyDescent="0.3">
      <c r="A111" s="23"/>
      <c r="B111" s="23"/>
      <c r="C111" s="23"/>
      <c r="D111" s="23"/>
      <c r="E111" s="23"/>
      <c r="F111" s="23"/>
      <c r="G111" s="23"/>
      <c r="H111" s="23"/>
      <c r="I111" s="23"/>
    </row>
    <row r="112" spans="1:9" x14ac:dyDescent="0.3">
      <c r="A112" s="23"/>
      <c r="B112" s="23"/>
      <c r="C112" s="23"/>
      <c r="D112" s="23"/>
      <c r="E112" s="23"/>
      <c r="F112" s="23"/>
      <c r="G112" s="23"/>
      <c r="H112" s="23"/>
      <c r="I112" s="23"/>
    </row>
    <row r="113" spans="1:9" x14ac:dyDescent="0.3">
      <c r="A113" s="23"/>
      <c r="B113" s="23"/>
      <c r="C113" s="23"/>
      <c r="D113" s="23"/>
      <c r="E113" s="23"/>
      <c r="F113" s="23"/>
      <c r="G113" s="23"/>
      <c r="H113" s="23"/>
      <c r="I113" s="23"/>
    </row>
    <row r="114" spans="1:9" x14ac:dyDescent="0.3">
      <c r="A114" s="23"/>
      <c r="B114" s="23"/>
      <c r="C114" s="23"/>
      <c r="D114" s="23"/>
      <c r="E114" s="23"/>
      <c r="F114" s="23"/>
      <c r="G114" s="23"/>
      <c r="H114" s="23"/>
      <c r="I114" s="23"/>
    </row>
    <row r="115" spans="1:9" x14ac:dyDescent="0.3">
      <c r="A115" s="23"/>
      <c r="B115" s="23"/>
      <c r="D115" s="23"/>
      <c r="E115" s="23"/>
      <c r="F115" s="23"/>
      <c r="G115" s="23"/>
      <c r="H115" s="23"/>
      <c r="I115" s="23"/>
    </row>
    <row r="116" spans="1:9" x14ac:dyDescent="0.3">
      <c r="A116" s="23"/>
      <c r="B116" s="23"/>
      <c r="F116" s="23"/>
      <c r="G116" s="23"/>
      <c r="H116" s="23"/>
      <c r="I116" s="23"/>
    </row>
    <row r="117" spans="1:9" x14ac:dyDescent="0.3">
      <c r="A117" s="23"/>
      <c r="B117" s="23"/>
      <c r="F117" s="23"/>
      <c r="G117" s="23"/>
      <c r="H117" s="23"/>
      <c r="I117" s="23"/>
    </row>
    <row r="118" spans="1:9" x14ac:dyDescent="0.3">
      <c r="A118" s="23"/>
      <c r="B118" s="23"/>
      <c r="F118" s="23"/>
      <c r="G118" s="23"/>
      <c r="H118" s="23"/>
      <c r="I118" s="23"/>
    </row>
    <row r="119" spans="1:9" x14ac:dyDescent="0.3">
      <c r="A119" s="23"/>
      <c r="B119" s="23"/>
      <c r="F119" s="23"/>
      <c r="G119" s="23"/>
      <c r="H119" s="23"/>
      <c r="I119" s="23"/>
    </row>
    <row r="120" spans="1:9" x14ac:dyDescent="0.3">
      <c r="A120" s="23"/>
      <c r="B120" s="23"/>
      <c r="F120" s="23"/>
      <c r="G120" s="23"/>
      <c r="H120" s="23"/>
      <c r="I120" s="23"/>
    </row>
    <row r="121" spans="1:9" x14ac:dyDescent="0.3">
      <c r="A121" s="23"/>
      <c r="B121" s="23"/>
      <c r="F121" s="23"/>
      <c r="G121" s="23"/>
      <c r="H121" s="23"/>
      <c r="I121" s="23"/>
    </row>
    <row r="122" spans="1:9" x14ac:dyDescent="0.3">
      <c r="A122" s="23"/>
      <c r="B122" s="23"/>
      <c r="F122" s="23"/>
      <c r="G122" s="23"/>
      <c r="H122" s="23"/>
      <c r="I122" s="23"/>
    </row>
    <row r="123" spans="1:9" x14ac:dyDescent="0.3">
      <c r="A123" s="23"/>
      <c r="B123" s="23"/>
      <c r="F123" s="23"/>
      <c r="G123" s="23"/>
      <c r="H123" s="23"/>
      <c r="I123" s="23"/>
    </row>
    <row r="124" spans="1:9" x14ac:dyDescent="0.3">
      <c r="B124" s="23"/>
      <c r="F124" s="23"/>
      <c r="G124" s="23"/>
      <c r="H124" s="23"/>
    </row>
  </sheetData>
  <customSheetViews>
    <customSheetView guid="{8AC909A0-F6DB-4631-9371-01307E5CB295}" scale="97" topLeftCell="A70">
      <selection activeCell="C20" sqref="C20"/>
      <pageMargins left="0.2" right="0.21" top="0.17" bottom="0.17" header="0.17" footer="0.17"/>
      <pageSetup orientation="landscape" r:id="rId1"/>
    </customSheetView>
    <customSheetView guid="{8EA75DF6-7389-4282-9E01-4F5BB431426B}" scale="97" topLeftCell="A70">
      <selection activeCell="C20" sqref="C20"/>
      <pageMargins left="0.2" right="0.21" top="0.17" bottom="0.17" header="0.17" footer="0.17"/>
      <pageSetup orientation="landscape" r:id="rId2"/>
    </customSheetView>
    <customSheetView guid="{7177F535-5D8E-47AF-99C8-7E8866F9B1C2}" hiddenRows="1" topLeftCell="B50">
      <selection activeCell="G52" sqref="G52"/>
      <pageMargins left="0.2" right="0.21" top="0.17" bottom="0.17" header="0.17" footer="0.17"/>
      <pageSetup orientation="landscape" r:id="rId3"/>
    </customSheetView>
    <customSheetView guid="{E058BA81-772F-4FF7-8160-F6986B293078}" hiddenRows="1" topLeftCell="B13">
      <selection activeCell="J16" sqref="J16"/>
      <pageMargins left="0.2" right="0.21" top="0.17" bottom="0.17" header="0.17" footer="0.17"/>
      <pageSetup orientation="landscape" r:id="rId4"/>
    </customSheetView>
    <customSheetView guid="{05ECDF38-F78F-4CAF-8500-6895D78ACEB2}" scale="76" topLeftCell="A29">
      <selection activeCell="E31" sqref="E31"/>
      <pageMargins left="0.2" right="0.21" top="0.17" bottom="0.17" header="0.17" footer="0.17"/>
      <pageSetup orientation="landscape" r:id="rId5"/>
    </customSheetView>
    <customSheetView guid="{1BCE93D0-BE6B-4DA7-AFC6-24720BCF46BB}" scale="139" topLeftCell="A29">
      <selection activeCell="F34" sqref="F34"/>
      <pageMargins left="0.2" right="0.21" top="0.17" bottom="0.17" header="0.17" footer="0.17"/>
      <pageSetup orientation="landscape" r:id="rId6"/>
    </customSheetView>
    <customSheetView guid="{DB0F56AB-80BC-4A99-ABE2-38F1B9C6820C}" scale="139" topLeftCell="A29">
      <selection activeCell="F34" sqref="F34"/>
      <pageMargins left="0.2" right="0.21" top="0.17" bottom="0.17" header="0.17" footer="0.17"/>
      <pageSetup orientation="landscape" r:id="rId7"/>
    </customSheetView>
    <customSheetView guid="{2C561A51-5847-44C5-89E1-996953C3CDAC}" hiddenRows="1" topLeftCell="B50">
      <selection activeCell="G52" sqref="G52"/>
      <pageMargins left="0.2" right="0.21" top="0.17" bottom="0.17" header="0.17" footer="0.17"/>
      <pageSetup orientation="landscape" r:id="rId8"/>
    </customSheetView>
    <customSheetView guid="{6915328C-4577-4529-87E4-CC89F584DA72}" scale="97" topLeftCell="A70">
      <selection activeCell="C20" sqref="C20"/>
      <pageMargins left="0.2" right="0.21" top="0.17" bottom="0.17" header="0.17" footer="0.17"/>
      <pageSetup orientation="landscape" r:id="rId9"/>
    </customSheetView>
  </customSheetViews>
  <mergeCells count="7">
    <mergeCell ref="E59:G59"/>
    <mergeCell ref="C3:G3"/>
    <mergeCell ref="C4:G4"/>
    <mergeCell ref="E20:F20"/>
    <mergeCell ref="E21:F21"/>
    <mergeCell ref="D19:G19"/>
    <mergeCell ref="D23:G26"/>
  </mergeCells>
  <hyperlinks>
    <hyperlink ref="E21" r:id="rId10"/>
  </hyperlinks>
  <pageMargins left="0.2" right="0.21" top="0.17" bottom="0.17" header="0.17" footer="0.17"/>
  <pageSetup orientation="landscape" r:id="rId11"/>
  <legacyDrawing r:id="rId1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L14"/>
  <sheetViews>
    <sheetView zoomScale="90" zoomScaleNormal="100" workbookViewId="0">
      <selection activeCell="C12" sqref="C12"/>
    </sheetView>
  </sheetViews>
  <sheetFormatPr defaultColWidth="9.36328125" defaultRowHeight="14" x14ac:dyDescent="0.3"/>
  <cols>
    <col min="1" max="1" width="1.453125" style="13" customWidth="1"/>
    <col min="2" max="2" width="1.90625" style="13" customWidth="1"/>
    <col min="3" max="3" width="13.54296875" style="13" customWidth="1"/>
    <col min="4" max="4" width="11.54296875" style="13" customWidth="1"/>
    <col min="5" max="5" width="17.36328125" style="13" customWidth="1"/>
    <col min="6" max="6" width="25.54296875" style="13" customWidth="1"/>
    <col min="7" max="7" width="34.6328125" style="13" customWidth="1"/>
    <col min="8" max="8" width="22.90625" style="13" customWidth="1"/>
    <col min="9" max="10" width="1.6328125" style="13" customWidth="1"/>
    <col min="11" max="14" width="9.36328125" style="13"/>
    <col min="15" max="15" width="9.36328125" style="13" customWidth="1"/>
    <col min="16" max="16384" width="9.36328125" style="13"/>
  </cols>
  <sheetData>
    <row r="1" spans="2:12" ht="14.5" thickBot="1" x14ac:dyDescent="0.35"/>
    <row r="2" spans="2:12" ht="14.5" thickBot="1" x14ac:dyDescent="0.35">
      <c r="B2" s="31"/>
      <c r="C2" s="32"/>
      <c r="D2" s="33"/>
      <c r="E2" s="33"/>
      <c r="F2" s="33"/>
      <c r="G2" s="33"/>
      <c r="H2" s="33"/>
      <c r="I2" s="34"/>
    </row>
    <row r="3" spans="2:12" ht="20.5" thickBot="1" x14ac:dyDescent="0.45">
      <c r="B3" s="96"/>
      <c r="C3" s="911" t="s">
        <v>250</v>
      </c>
      <c r="D3" s="1000"/>
      <c r="E3" s="1000"/>
      <c r="F3" s="1000"/>
      <c r="G3" s="1000"/>
      <c r="H3" s="1001"/>
      <c r="I3" s="84"/>
    </row>
    <row r="4" spans="2:12" x14ac:dyDescent="0.3">
      <c r="B4" s="35"/>
      <c r="C4" s="1002" t="s">
        <v>251</v>
      </c>
      <c r="D4" s="1002"/>
      <c r="E4" s="1002"/>
      <c r="F4" s="1002"/>
      <c r="G4" s="1002"/>
      <c r="H4" s="1002"/>
      <c r="I4" s="36"/>
    </row>
    <row r="5" spans="2:12" x14ac:dyDescent="0.3">
      <c r="B5" s="35"/>
      <c r="C5" s="1003"/>
      <c r="D5" s="1003"/>
      <c r="E5" s="1003"/>
      <c r="F5" s="1003"/>
      <c r="G5" s="1003"/>
      <c r="H5" s="1003"/>
      <c r="I5" s="36"/>
    </row>
    <row r="6" spans="2:12" ht="53.9" customHeight="1" thickBot="1" x14ac:dyDescent="0.35">
      <c r="B6" s="35"/>
      <c r="C6" s="1006" t="s">
        <v>252</v>
      </c>
      <c r="D6" s="1006"/>
      <c r="E6" s="38"/>
      <c r="F6" s="38"/>
      <c r="G6" s="38"/>
      <c r="H6" s="38"/>
      <c r="I6" s="36"/>
    </row>
    <row r="7" spans="2:12" ht="30" customHeight="1" thickBot="1" x14ac:dyDescent="0.35">
      <c r="B7" s="35"/>
      <c r="C7" s="288" t="s">
        <v>249</v>
      </c>
      <c r="D7" s="1004" t="s">
        <v>248</v>
      </c>
      <c r="E7" s="1005"/>
      <c r="F7" s="287" t="s">
        <v>246</v>
      </c>
      <c r="G7" s="324" t="s">
        <v>279</v>
      </c>
      <c r="H7" s="287" t="s">
        <v>288</v>
      </c>
      <c r="I7" s="36"/>
      <c r="K7" s="318"/>
    </row>
    <row r="8" spans="2:12" ht="57.9" customHeight="1" thickBot="1" x14ac:dyDescent="0.35">
      <c r="B8" s="40"/>
      <c r="C8" s="286" t="s">
        <v>731</v>
      </c>
      <c r="D8" s="996" t="s">
        <v>698</v>
      </c>
      <c r="E8" s="997"/>
      <c r="F8" s="335" t="s">
        <v>679</v>
      </c>
      <c r="G8" s="326" t="s">
        <v>749</v>
      </c>
      <c r="H8" s="325" t="s">
        <v>678</v>
      </c>
      <c r="I8" s="41"/>
      <c r="K8" s="318"/>
    </row>
    <row r="9" spans="2:12" ht="47.25" customHeight="1" thickBot="1" x14ac:dyDescent="0.35">
      <c r="B9" s="40"/>
      <c r="C9" s="332"/>
      <c r="D9" s="996" t="s">
        <v>699</v>
      </c>
      <c r="E9" s="997"/>
      <c r="F9" s="335" t="s">
        <v>680</v>
      </c>
      <c r="G9" s="326" t="s">
        <v>750</v>
      </c>
      <c r="H9" s="327" t="s">
        <v>726</v>
      </c>
      <c r="I9" s="41"/>
    </row>
    <row r="10" spans="2:12" ht="74.150000000000006" customHeight="1" thickBot="1" x14ac:dyDescent="0.35">
      <c r="B10" s="40"/>
      <c r="C10" s="333" t="s">
        <v>732</v>
      </c>
      <c r="D10" s="998" t="s">
        <v>728</v>
      </c>
      <c r="E10" s="999"/>
      <c r="F10" s="336" t="s">
        <v>681</v>
      </c>
      <c r="G10" s="326" t="s">
        <v>751</v>
      </c>
      <c r="H10" s="328" t="s">
        <v>727</v>
      </c>
      <c r="I10" s="41"/>
      <c r="K10" s="319"/>
    </row>
    <row r="11" spans="2:12" ht="130.5" customHeight="1" thickBot="1" x14ac:dyDescent="0.35">
      <c r="B11" s="40"/>
      <c r="C11" s="334"/>
      <c r="D11" s="998" t="s">
        <v>682</v>
      </c>
      <c r="E11" s="999"/>
      <c r="F11" s="337" t="s">
        <v>683</v>
      </c>
      <c r="G11" s="329" t="s">
        <v>752</v>
      </c>
      <c r="H11" s="328" t="s">
        <v>690</v>
      </c>
      <c r="I11" s="41"/>
      <c r="K11" s="319"/>
    </row>
    <row r="12" spans="2:12" ht="123.65" customHeight="1" thickBot="1" x14ac:dyDescent="0.35">
      <c r="B12" s="40"/>
      <c r="C12" s="331" t="s">
        <v>733</v>
      </c>
      <c r="D12" s="996" t="s">
        <v>700</v>
      </c>
      <c r="E12" s="997"/>
      <c r="F12" s="337" t="s">
        <v>685</v>
      </c>
      <c r="G12" s="326" t="s">
        <v>769</v>
      </c>
      <c r="H12" s="328" t="s">
        <v>684</v>
      </c>
      <c r="I12" s="41"/>
      <c r="K12" s="320"/>
      <c r="L12" s="319"/>
    </row>
    <row r="13" spans="2:12" ht="59.15" customHeight="1" thickBot="1" x14ac:dyDescent="0.35">
      <c r="B13" s="40"/>
      <c r="C13" s="323"/>
      <c r="D13" s="996" t="s">
        <v>723</v>
      </c>
      <c r="E13" s="997"/>
      <c r="F13" s="337" t="s">
        <v>724</v>
      </c>
      <c r="G13" s="326" t="s">
        <v>753</v>
      </c>
      <c r="H13" s="330" t="s">
        <v>691</v>
      </c>
      <c r="I13" s="41"/>
      <c r="K13" s="321"/>
      <c r="L13" s="322"/>
    </row>
    <row r="14" spans="2:12" ht="14.5" thickBot="1" x14ac:dyDescent="0.35">
      <c r="B14" s="90"/>
      <c r="C14" s="91"/>
      <c r="D14" s="91"/>
      <c r="E14" s="91"/>
      <c r="F14" s="91"/>
      <c r="G14" s="91"/>
      <c r="H14" s="91"/>
      <c r="I14" s="92"/>
    </row>
  </sheetData>
  <customSheetViews>
    <customSheetView guid="{8AC909A0-F6DB-4631-9371-01307E5CB295}" scale="90">
      <selection activeCell="C12" sqref="C12"/>
      <pageMargins left="0.25" right="0.25" top="0.17" bottom="0.17" header="0.17" footer="0.17"/>
      <pageSetup orientation="portrait" r:id="rId1"/>
    </customSheetView>
    <customSheetView guid="{8EA75DF6-7389-4282-9E01-4F5BB431426B}" scale="90">
      <selection activeCell="C12" sqref="C12"/>
      <pageMargins left="0.25" right="0.25" top="0.17" bottom="0.17" header="0.17" footer="0.17"/>
      <pageSetup orientation="portrait" r:id="rId2"/>
    </customSheetView>
    <customSheetView guid="{7177F535-5D8E-47AF-99C8-7E8866F9B1C2}" topLeftCell="B10">
      <selection activeCell="G13" sqref="G13"/>
      <pageMargins left="0.25" right="0.25" top="0.17" bottom="0.17" header="0.17" footer="0.17"/>
      <pageSetup orientation="portrait" r:id="rId3"/>
    </customSheetView>
    <customSheetView guid="{E058BA81-772F-4FF7-8160-F6986B293078}" topLeftCell="B10">
      <selection activeCell="G13" sqref="G13"/>
      <pageMargins left="0.25" right="0.25" top="0.17" bottom="0.17" header="0.17" footer="0.17"/>
      <pageSetup orientation="portrait" r:id="rId4"/>
    </customSheetView>
    <customSheetView guid="{05ECDF38-F78F-4CAF-8500-6895D78ACEB2}" topLeftCell="A8">
      <selection activeCell="F10" sqref="F10"/>
      <pageMargins left="0.25" right="0.25" top="0.17" bottom="0.17" header="0.17" footer="0.17"/>
      <pageSetup orientation="portrait" r:id="rId5"/>
    </customSheetView>
    <customSheetView guid="{1BCE93D0-BE6B-4DA7-AFC6-24720BCF46BB}" scale="98" topLeftCell="C8">
      <selection activeCell="H9" sqref="H9"/>
      <pageMargins left="0.25" right="0.25" top="0.17" bottom="0.17" header="0.17" footer="0.17"/>
      <pageSetup orientation="portrait" r:id="rId6"/>
    </customSheetView>
    <customSheetView guid="{DB0F56AB-80BC-4A99-ABE2-38F1B9C6820C}" scale="98" topLeftCell="C8">
      <selection activeCell="H9" sqref="H9"/>
      <pageMargins left="0.25" right="0.25" top="0.17" bottom="0.17" header="0.17" footer="0.17"/>
      <pageSetup orientation="portrait" r:id="rId7"/>
    </customSheetView>
    <customSheetView guid="{2C561A51-5847-44C5-89E1-996953C3CDAC}" topLeftCell="B10">
      <selection activeCell="G13" sqref="G13"/>
      <pageMargins left="0.25" right="0.25" top="0.17" bottom="0.17" header="0.17" footer="0.17"/>
      <pageSetup orientation="portrait" r:id="rId8"/>
    </customSheetView>
    <customSheetView guid="{6915328C-4577-4529-87E4-CC89F584DA72}" scale="90">
      <selection activeCell="C12" sqref="C12"/>
      <pageMargins left="0.25" right="0.25" top="0.17" bottom="0.17" header="0.17" footer="0.17"/>
      <pageSetup orientation="portrait" r:id="rId9"/>
    </customSheetView>
  </customSheetViews>
  <mergeCells count="11">
    <mergeCell ref="C3:H3"/>
    <mergeCell ref="C4:H4"/>
    <mergeCell ref="C5:H5"/>
    <mergeCell ref="D7:E7"/>
    <mergeCell ref="D8:E8"/>
    <mergeCell ref="C6:D6"/>
    <mergeCell ref="D9:E9"/>
    <mergeCell ref="D13:E13"/>
    <mergeCell ref="D11:E11"/>
    <mergeCell ref="D12:E12"/>
    <mergeCell ref="D10:E10"/>
  </mergeCells>
  <pageMargins left="0.25" right="0.25" top="0.17" bottom="0.17" header="0.17" footer="0.17"/>
  <pageSetup orientation="portrait" r:id="rId1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29"/>
  <sheetViews>
    <sheetView zoomScaleNormal="94" workbookViewId="0">
      <selection activeCell="K7" sqref="K7"/>
    </sheetView>
  </sheetViews>
  <sheetFormatPr defaultColWidth="9.36328125" defaultRowHeight="14.5" x14ac:dyDescent="0.35"/>
  <cols>
    <col min="1" max="1" width="1.36328125" customWidth="1"/>
    <col min="2" max="2" width="2" customWidth="1"/>
    <col min="3" max="3" width="43" customWidth="1"/>
    <col min="4" max="4" width="50.453125" customWidth="1"/>
    <col min="5" max="5" width="2.453125" customWidth="1"/>
    <col min="6" max="6" width="1.453125" customWidth="1"/>
  </cols>
  <sheetData>
    <row r="1" spans="2:5" ht="15" thickBot="1" x14ac:dyDescent="0.4"/>
    <row r="2" spans="2:5" ht="15" thickBot="1" x14ac:dyDescent="0.4">
      <c r="B2" s="95"/>
      <c r="C2" s="58"/>
      <c r="D2" s="58"/>
      <c r="E2" s="59"/>
    </row>
    <row r="3" spans="2:5" ht="18" thickBot="1" x14ac:dyDescent="0.4">
      <c r="B3" s="96"/>
      <c r="C3" s="1008" t="s">
        <v>264</v>
      </c>
      <c r="D3" s="1009"/>
      <c r="E3" s="97"/>
    </row>
    <row r="4" spans="2:5" x14ac:dyDescent="0.35">
      <c r="B4" s="96"/>
      <c r="C4" s="98"/>
      <c r="D4" s="98"/>
      <c r="E4" s="97"/>
    </row>
    <row r="5" spans="2:5" ht="15" thickBot="1" x14ac:dyDescent="0.4">
      <c r="B5" s="96"/>
      <c r="C5" s="99" t="s">
        <v>305</v>
      </c>
      <c r="D5" s="98"/>
      <c r="E5" s="97"/>
    </row>
    <row r="6" spans="2:5" ht="15" thickBot="1" x14ac:dyDescent="0.4">
      <c r="B6" s="96"/>
      <c r="C6" s="106" t="s">
        <v>265</v>
      </c>
      <c r="D6" s="282" t="s">
        <v>266</v>
      </c>
      <c r="E6" s="97"/>
    </row>
    <row r="7" spans="2:5" ht="165.65" customHeight="1" thickBot="1" x14ac:dyDescent="0.4">
      <c r="B7" s="96"/>
      <c r="C7" s="100" t="s">
        <v>309</v>
      </c>
      <c r="D7" s="283" t="s">
        <v>755</v>
      </c>
      <c r="E7" s="97"/>
    </row>
    <row r="8" spans="2:5" ht="222" customHeight="1" thickBot="1" x14ac:dyDescent="0.4">
      <c r="B8" s="96"/>
      <c r="C8" s="102" t="s">
        <v>310</v>
      </c>
      <c r="D8" s="281" t="s">
        <v>756</v>
      </c>
      <c r="E8" s="97"/>
    </row>
    <row r="9" spans="2:5" ht="138.75" customHeight="1" thickBot="1" x14ac:dyDescent="0.4">
      <c r="B9" s="96"/>
      <c r="C9" s="103" t="s">
        <v>267</v>
      </c>
      <c r="D9" s="277" t="s">
        <v>754</v>
      </c>
      <c r="E9" s="97"/>
    </row>
    <row r="10" spans="2:5" ht="105.75" customHeight="1" thickBot="1" x14ac:dyDescent="0.4">
      <c r="B10" s="96"/>
      <c r="C10" s="100" t="s">
        <v>280</v>
      </c>
      <c r="D10" s="101" t="s">
        <v>757</v>
      </c>
      <c r="E10" s="97"/>
    </row>
    <row r="11" spans="2:5" x14ac:dyDescent="0.35">
      <c r="B11" s="96"/>
      <c r="C11" s="98"/>
      <c r="D11" s="98"/>
      <c r="E11" s="97"/>
    </row>
    <row r="12" spans="2:5" ht="15" thickBot="1" x14ac:dyDescent="0.4">
      <c r="B12" s="96"/>
      <c r="C12" s="1010" t="s">
        <v>306</v>
      </c>
      <c r="D12" s="1010"/>
      <c r="E12" s="97"/>
    </row>
    <row r="13" spans="2:5" ht="15" thickBot="1" x14ac:dyDescent="0.4">
      <c r="B13" s="96"/>
      <c r="C13" s="107" t="s">
        <v>268</v>
      </c>
      <c r="D13" s="107" t="s">
        <v>266</v>
      </c>
      <c r="E13" s="97"/>
    </row>
    <row r="14" spans="2:5" ht="15" thickBot="1" x14ac:dyDescent="0.4">
      <c r="B14" s="96"/>
      <c r="C14" s="1007" t="s">
        <v>307</v>
      </c>
      <c r="D14" s="1007"/>
      <c r="E14" s="97"/>
    </row>
    <row r="15" spans="2:5" ht="70.5" thickBot="1" x14ac:dyDescent="0.4">
      <c r="B15" s="96"/>
      <c r="C15" s="103" t="s">
        <v>311</v>
      </c>
      <c r="D15" s="265"/>
      <c r="E15" s="97"/>
    </row>
    <row r="16" spans="2:5" ht="56.5" thickBot="1" x14ac:dyDescent="0.4">
      <c r="B16" s="96"/>
      <c r="C16" s="103" t="s">
        <v>312</v>
      </c>
      <c r="D16" s="265"/>
      <c r="E16" s="97"/>
    </row>
    <row r="17" spans="2:5" ht="15" thickBot="1" x14ac:dyDescent="0.4">
      <c r="B17" s="96"/>
      <c r="C17" s="1007" t="s">
        <v>308</v>
      </c>
      <c r="D17" s="1007"/>
      <c r="E17" s="97"/>
    </row>
    <row r="18" spans="2:5" ht="70.5" thickBot="1" x14ac:dyDescent="0.4">
      <c r="B18" s="96"/>
      <c r="C18" s="103" t="s">
        <v>313</v>
      </c>
      <c r="D18" s="265"/>
      <c r="E18" s="97"/>
    </row>
    <row r="19" spans="2:5" ht="56.5" thickBot="1" x14ac:dyDescent="0.4">
      <c r="B19" s="96"/>
      <c r="C19" s="103" t="s">
        <v>304</v>
      </c>
      <c r="D19" s="265"/>
      <c r="E19" s="97"/>
    </row>
    <row r="20" spans="2:5" ht="15" thickBot="1" x14ac:dyDescent="0.4">
      <c r="B20" s="96"/>
      <c r="C20" s="1007" t="s">
        <v>269</v>
      </c>
      <c r="D20" s="1007"/>
      <c r="E20" s="97"/>
    </row>
    <row r="21" spans="2:5" ht="28.5" thickBot="1" x14ac:dyDescent="0.4">
      <c r="B21" s="96"/>
      <c r="C21" s="104" t="s">
        <v>270</v>
      </c>
      <c r="D21" s="265"/>
      <c r="E21" s="97"/>
    </row>
    <row r="22" spans="2:5" ht="28.5" thickBot="1" x14ac:dyDescent="0.4">
      <c r="B22" s="96"/>
      <c r="C22" s="104" t="s">
        <v>271</v>
      </c>
      <c r="D22" s="265"/>
      <c r="E22" s="97"/>
    </row>
    <row r="23" spans="2:5" ht="28.5" thickBot="1" x14ac:dyDescent="0.4">
      <c r="B23" s="96"/>
      <c r="C23" s="104" t="s">
        <v>272</v>
      </c>
      <c r="D23" s="265"/>
      <c r="E23" s="97"/>
    </row>
    <row r="24" spans="2:5" ht="15" thickBot="1" x14ac:dyDescent="0.4">
      <c r="B24" s="96"/>
      <c r="C24" s="1007" t="s">
        <v>273</v>
      </c>
      <c r="D24" s="1007"/>
      <c r="E24" s="97"/>
    </row>
    <row r="25" spans="2:5" ht="56.5" thickBot="1" x14ac:dyDescent="0.4">
      <c r="B25" s="96"/>
      <c r="C25" s="103" t="s">
        <v>314</v>
      </c>
      <c r="D25" s="265"/>
      <c r="E25" s="97"/>
    </row>
    <row r="26" spans="2:5" ht="28.5" thickBot="1" x14ac:dyDescent="0.4">
      <c r="B26" s="96"/>
      <c r="C26" s="103" t="s">
        <v>315</v>
      </c>
      <c r="D26" s="265"/>
      <c r="E26" s="97"/>
    </row>
    <row r="27" spans="2:5" ht="70.5" thickBot="1" x14ac:dyDescent="0.4">
      <c r="B27" s="96"/>
      <c r="C27" s="103" t="s">
        <v>274</v>
      </c>
      <c r="D27" s="265"/>
      <c r="E27" s="97"/>
    </row>
    <row r="28" spans="2:5" ht="42.5" thickBot="1" x14ac:dyDescent="0.4">
      <c r="B28" s="96"/>
      <c r="C28" s="103" t="s">
        <v>316</v>
      </c>
      <c r="D28" s="265"/>
      <c r="E28" s="97"/>
    </row>
    <row r="29" spans="2:5" ht="15" thickBot="1" x14ac:dyDescent="0.4">
      <c r="B29" s="130"/>
      <c r="C29" s="105"/>
      <c r="D29" s="105"/>
      <c r="E29" s="131"/>
    </row>
  </sheetData>
  <customSheetViews>
    <customSheetView guid="{8AC909A0-F6DB-4631-9371-01307E5CB295}">
      <selection activeCell="K7" sqref="K7"/>
      <pageMargins left="0.25" right="0.25" top="0.18" bottom="0.17" header="0.17" footer="0.17"/>
      <pageSetup orientation="portrait" r:id="rId1"/>
    </customSheetView>
    <customSheetView guid="{8EA75DF6-7389-4282-9E01-4F5BB431426B}">
      <selection activeCell="K7" sqref="K7"/>
      <pageMargins left="0.25" right="0.25" top="0.18" bottom="0.17" header="0.17" footer="0.17"/>
      <pageSetup orientation="portrait" r:id="rId2"/>
    </customSheetView>
    <customSheetView guid="{7177F535-5D8E-47AF-99C8-7E8866F9B1C2}" scale="94" topLeftCell="A16">
      <selection activeCell="D8" sqref="D8"/>
      <pageMargins left="0.25" right="0.25" top="0.18" bottom="0.17" header="0.17" footer="0.17"/>
      <pageSetup orientation="portrait" r:id="rId3"/>
    </customSheetView>
    <customSheetView guid="{E058BA81-772F-4FF7-8160-F6986B293078}" scale="94" topLeftCell="A16">
      <selection activeCell="D8" sqref="D8"/>
      <pageMargins left="0.25" right="0.25" top="0.18" bottom="0.17" header="0.17" footer="0.17"/>
      <pageSetup orientation="portrait" r:id="rId4"/>
    </customSheetView>
    <customSheetView guid="{05ECDF38-F78F-4CAF-8500-6895D78ACEB2}" scale="94" topLeftCell="A26">
      <selection activeCell="C31" sqref="C31"/>
      <pageMargins left="0.25" right="0.25" top="0.18" bottom="0.17" header="0.17" footer="0.17"/>
      <pageSetup orientation="portrait" r:id="rId5"/>
    </customSheetView>
    <customSheetView guid="{1BCE93D0-BE6B-4DA7-AFC6-24720BCF46BB}" scale="184" topLeftCell="A25">
      <selection activeCell="F25" sqref="C25:F28"/>
      <pageMargins left="0.25" right="0.25" top="0.18" bottom="0.17" header="0.17" footer="0.17"/>
      <pageSetup orientation="portrait" r:id="rId6"/>
    </customSheetView>
    <customSheetView guid="{DB0F56AB-80BC-4A99-ABE2-38F1B9C6820C}" scale="184" topLeftCell="A25">
      <selection activeCell="F25" sqref="C25:F28"/>
      <pageMargins left="0.25" right="0.25" top="0.18" bottom="0.17" header="0.17" footer="0.17"/>
      <pageSetup orientation="portrait" r:id="rId7"/>
    </customSheetView>
    <customSheetView guid="{2C561A51-5847-44C5-89E1-996953C3CDAC}" scale="94" topLeftCell="A16">
      <selection activeCell="D8" sqref="D8"/>
      <pageMargins left="0.25" right="0.25" top="0.18" bottom="0.17" header="0.17" footer="0.17"/>
      <pageSetup orientation="portrait" r:id="rId8"/>
    </customSheetView>
    <customSheetView guid="{6915328C-4577-4529-87E4-CC89F584DA72}">
      <selection activeCell="K7" sqref="K7"/>
      <pageMargins left="0.25" right="0.25" top="0.18" bottom="0.17" header="0.17" footer="0.17"/>
      <pageSetup orientation="portrait" r:id="rId9"/>
    </customSheetView>
  </customSheetViews>
  <mergeCells count="6">
    <mergeCell ref="C24:D24"/>
    <mergeCell ref="C3:D3"/>
    <mergeCell ref="C12:D12"/>
    <mergeCell ref="C14:D14"/>
    <mergeCell ref="C17:D17"/>
    <mergeCell ref="C20:D20"/>
  </mergeCells>
  <pageMargins left="0.25" right="0.25" top="0.18" bottom="0.17" header="0.17" footer="0.17"/>
  <pageSetup orientation="portrait" r:id="rId1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S321"/>
  <sheetViews>
    <sheetView showGridLines="0" topLeftCell="A63" zoomScale="85" zoomScaleNormal="96" workbookViewId="0">
      <selection activeCell="C349" sqref="C349"/>
    </sheetView>
  </sheetViews>
  <sheetFormatPr defaultColWidth="9.08984375" defaultRowHeight="14.5" outlineLevelRow="1" x14ac:dyDescent="0.35"/>
  <cols>
    <col min="1" max="1" width="3" style="133" customWidth="1"/>
    <col min="2" max="2" width="28.54296875" style="133" customWidth="1"/>
    <col min="3" max="3" width="50.54296875" style="133" customWidth="1"/>
    <col min="4" max="4" width="34.36328125" style="133" customWidth="1"/>
    <col min="5" max="5" width="32" style="133" customWidth="1"/>
    <col min="6" max="6" width="26.6328125" style="133" customWidth="1"/>
    <col min="7" max="7" width="26.453125" style="133" bestFit="1" customWidth="1"/>
    <col min="8" max="8" width="30" style="133" customWidth="1"/>
    <col min="9" max="9" width="26.08984375" style="133" customWidth="1"/>
    <col min="10" max="10" width="25.90625" style="133" customWidth="1"/>
    <col min="11" max="11" width="31" style="133" bestFit="1" customWidth="1"/>
    <col min="12" max="12" width="30.36328125" style="133" customWidth="1"/>
    <col min="13" max="13" width="27.08984375" style="133" bestFit="1" customWidth="1"/>
    <col min="14" max="14" width="25" style="133" customWidth="1"/>
    <col min="15" max="15" width="25.90625" style="133" bestFit="1" customWidth="1"/>
    <col min="16" max="16" width="30.36328125" style="133" customWidth="1"/>
    <col min="17" max="17" width="27.08984375" style="133" bestFit="1" customWidth="1"/>
    <col min="18" max="18" width="24.36328125" style="133" customWidth="1"/>
    <col min="19" max="19" width="23.08984375" style="133" bestFit="1" customWidth="1"/>
    <col min="20" max="20" width="27.6328125" style="133" customWidth="1"/>
    <col min="21" max="16384" width="9.08984375" style="133"/>
  </cols>
  <sheetData>
    <row r="1" spans="2:19" ht="15" thickBot="1" x14ac:dyDescent="0.4"/>
    <row r="2" spans="2:19" ht="26" x14ac:dyDescent="0.35">
      <c r="B2" s="86"/>
      <c r="C2" s="1105"/>
      <c r="D2" s="1105"/>
      <c r="E2" s="1105"/>
      <c r="F2" s="1105"/>
      <c r="G2" s="1105"/>
      <c r="H2" s="80"/>
      <c r="I2" s="80"/>
      <c r="J2" s="80"/>
      <c r="K2" s="80"/>
      <c r="L2" s="80"/>
      <c r="M2" s="80"/>
      <c r="N2" s="80"/>
      <c r="O2" s="80"/>
      <c r="P2" s="80"/>
      <c r="Q2" s="80"/>
      <c r="R2" s="80"/>
      <c r="S2" s="81"/>
    </row>
    <row r="3" spans="2:19" ht="26" x14ac:dyDescent="0.35">
      <c r="B3" s="87"/>
      <c r="C3" s="1111" t="s">
        <v>298</v>
      </c>
      <c r="D3" s="1112"/>
      <c r="E3" s="1112"/>
      <c r="F3" s="1112"/>
      <c r="G3" s="1113"/>
      <c r="H3" s="83"/>
      <c r="I3" s="83"/>
      <c r="J3" s="83"/>
      <c r="K3" s="83"/>
      <c r="L3" s="83"/>
      <c r="M3" s="83"/>
      <c r="N3" s="83"/>
      <c r="O3" s="83"/>
      <c r="P3" s="83"/>
      <c r="Q3" s="83"/>
      <c r="R3" s="83"/>
      <c r="S3" s="85"/>
    </row>
    <row r="4" spans="2:19" ht="26" x14ac:dyDescent="0.35">
      <c r="B4" s="87"/>
      <c r="C4" s="88"/>
      <c r="D4" s="88"/>
      <c r="E4" s="88"/>
      <c r="F4" s="88"/>
      <c r="G4" s="88"/>
      <c r="H4" s="83"/>
      <c r="I4" s="83"/>
      <c r="J4" s="83"/>
      <c r="K4" s="83"/>
      <c r="L4" s="83"/>
      <c r="M4" s="83"/>
      <c r="N4" s="83"/>
      <c r="O4" s="83"/>
      <c r="P4" s="83"/>
      <c r="Q4" s="83"/>
      <c r="R4" s="83"/>
      <c r="S4" s="85"/>
    </row>
    <row r="5" spans="2:19" ht="15" thickBot="1" x14ac:dyDescent="0.4">
      <c r="B5" s="82"/>
      <c r="C5" s="83"/>
      <c r="D5" s="83"/>
      <c r="E5" s="83"/>
      <c r="F5" s="83"/>
      <c r="G5" s="83"/>
      <c r="H5" s="83"/>
      <c r="I5" s="83"/>
      <c r="J5" s="83"/>
      <c r="K5" s="83"/>
      <c r="L5" s="83"/>
      <c r="M5" s="83"/>
      <c r="N5" s="83"/>
      <c r="O5" s="83"/>
      <c r="P5" s="83"/>
      <c r="Q5" s="83"/>
      <c r="R5" s="83"/>
      <c r="S5" s="85"/>
    </row>
    <row r="6" spans="2:19" ht="34.5" customHeight="1" thickBot="1" x14ac:dyDescent="0.4">
      <c r="B6" s="1106" t="s">
        <v>598</v>
      </c>
      <c r="C6" s="1107"/>
      <c r="D6" s="1107"/>
      <c r="E6" s="1107"/>
      <c r="F6" s="1107"/>
      <c r="G6" s="1107"/>
      <c r="H6" s="225"/>
      <c r="I6" s="225"/>
      <c r="J6" s="225"/>
      <c r="K6" s="225"/>
      <c r="L6" s="225"/>
      <c r="M6" s="225"/>
      <c r="N6" s="225"/>
      <c r="O6" s="225"/>
      <c r="P6" s="225"/>
      <c r="Q6" s="225"/>
      <c r="R6" s="225"/>
      <c r="S6" s="226"/>
    </row>
    <row r="7" spans="2:19" ht="15.75" customHeight="1" x14ac:dyDescent="0.35">
      <c r="B7" s="1106" t="s">
        <v>660</v>
      </c>
      <c r="C7" s="1108"/>
      <c r="D7" s="1108"/>
      <c r="E7" s="1108"/>
      <c r="F7" s="1108"/>
      <c r="G7" s="1108"/>
      <c r="H7" s="225"/>
      <c r="I7" s="225"/>
      <c r="J7" s="225"/>
      <c r="K7" s="225"/>
      <c r="L7" s="225"/>
      <c r="M7" s="225"/>
      <c r="N7" s="225"/>
      <c r="O7" s="225"/>
      <c r="P7" s="225"/>
      <c r="Q7" s="225"/>
      <c r="R7" s="225"/>
      <c r="S7" s="226"/>
    </row>
    <row r="8" spans="2:19" ht="15.75" customHeight="1" thickBot="1" x14ac:dyDescent="0.4">
      <c r="B8" s="1109" t="s">
        <v>245</v>
      </c>
      <c r="C8" s="1110"/>
      <c r="D8" s="1110"/>
      <c r="E8" s="1110"/>
      <c r="F8" s="1110"/>
      <c r="G8" s="1110"/>
      <c r="H8" s="227"/>
      <c r="I8" s="227"/>
      <c r="J8" s="227"/>
      <c r="K8" s="227"/>
      <c r="L8" s="227"/>
      <c r="M8" s="227"/>
      <c r="N8" s="227"/>
      <c r="O8" s="227"/>
      <c r="P8" s="227"/>
      <c r="Q8" s="227"/>
      <c r="R8" s="227"/>
      <c r="S8" s="228"/>
    </row>
    <row r="10" spans="2:19" ht="21" x14ac:dyDescent="0.5">
      <c r="B10" s="1011" t="s">
        <v>320</v>
      </c>
      <c r="C10" s="1011"/>
    </row>
    <row r="11" spans="2:19" ht="15" thickBot="1" x14ac:dyDescent="0.4"/>
    <row r="12" spans="2:19" ht="15" customHeight="1" thickBot="1" x14ac:dyDescent="0.4">
      <c r="B12" s="231" t="s">
        <v>321</v>
      </c>
      <c r="C12" s="134" t="s">
        <v>730</v>
      </c>
    </row>
    <row r="13" spans="2:19" ht="15.75" customHeight="1" thickBot="1" x14ac:dyDescent="0.4">
      <c r="B13" s="231" t="s">
        <v>283</v>
      </c>
      <c r="C13" s="134" t="s">
        <v>673</v>
      </c>
    </row>
    <row r="14" spans="2:19" ht="15.75" customHeight="1" thickBot="1" x14ac:dyDescent="0.4">
      <c r="B14" s="231" t="s">
        <v>661</v>
      </c>
      <c r="C14" s="134" t="s">
        <v>599</v>
      </c>
    </row>
    <row r="15" spans="2:19" ht="15.75" customHeight="1" thickBot="1" x14ac:dyDescent="0.4">
      <c r="B15" s="231" t="s">
        <v>322</v>
      </c>
      <c r="C15" s="134" t="s">
        <v>115</v>
      </c>
    </row>
    <row r="16" spans="2:19" ht="15" thickBot="1" x14ac:dyDescent="0.4">
      <c r="B16" s="231" t="s">
        <v>323</v>
      </c>
      <c r="C16" s="134" t="s">
        <v>604</v>
      </c>
    </row>
    <row r="17" spans="2:19" ht="15" thickBot="1" x14ac:dyDescent="0.4">
      <c r="B17" s="231" t="s">
        <v>324</v>
      </c>
      <c r="C17" s="134" t="s">
        <v>491</v>
      </c>
    </row>
    <row r="18" spans="2:19" ht="15" thickBot="1" x14ac:dyDescent="0.4"/>
    <row r="19" spans="2:19" ht="15" thickBot="1" x14ac:dyDescent="0.4">
      <c r="D19" s="1012" t="s">
        <v>325</v>
      </c>
      <c r="E19" s="1013"/>
      <c r="F19" s="1013"/>
      <c r="G19" s="1014"/>
      <c r="H19" s="1012" t="s">
        <v>702</v>
      </c>
      <c r="I19" s="1013"/>
      <c r="J19" s="1013"/>
      <c r="K19" s="1014"/>
      <c r="L19" s="1012" t="s">
        <v>327</v>
      </c>
      <c r="M19" s="1013"/>
      <c r="N19" s="1013"/>
      <c r="O19" s="1014"/>
      <c r="P19" s="1012" t="s">
        <v>703</v>
      </c>
      <c r="Q19" s="1013"/>
      <c r="R19" s="1013"/>
      <c r="S19" s="1014"/>
    </row>
    <row r="20" spans="2:19" ht="45" customHeight="1" thickBot="1" x14ac:dyDescent="0.4">
      <c r="B20" s="1015" t="s">
        <v>329</v>
      </c>
      <c r="C20" s="1018" t="s">
        <v>330</v>
      </c>
      <c r="D20" s="135"/>
      <c r="E20" s="136" t="s">
        <v>331</v>
      </c>
      <c r="F20" s="137" t="s">
        <v>332</v>
      </c>
      <c r="G20" s="138" t="s">
        <v>333</v>
      </c>
      <c r="H20" s="135"/>
      <c r="I20" s="136" t="s">
        <v>331</v>
      </c>
      <c r="J20" s="137" t="s">
        <v>332</v>
      </c>
      <c r="K20" s="138" t="s">
        <v>333</v>
      </c>
      <c r="L20" s="135"/>
      <c r="M20" s="136" t="s">
        <v>331</v>
      </c>
      <c r="N20" s="137" t="s">
        <v>332</v>
      </c>
      <c r="O20" s="138" t="s">
        <v>333</v>
      </c>
      <c r="P20" s="135"/>
      <c r="Q20" s="136" t="s">
        <v>331</v>
      </c>
      <c r="R20" s="137" t="s">
        <v>332</v>
      </c>
      <c r="S20" s="138" t="s">
        <v>333</v>
      </c>
    </row>
    <row r="21" spans="2:19" ht="40.5" customHeight="1" x14ac:dyDescent="0.35">
      <c r="B21" s="1016"/>
      <c r="C21" s="1019"/>
      <c r="D21" s="139" t="s">
        <v>334</v>
      </c>
      <c r="E21" s="266">
        <v>0</v>
      </c>
      <c r="F21" s="140"/>
      <c r="G21" s="267">
        <f>E21-F21</f>
        <v>0</v>
      </c>
      <c r="H21" s="141" t="s">
        <v>334</v>
      </c>
      <c r="I21" s="373">
        <f>('[2]Bénéficiaires des invest'!$C$15+'[2]Bénéficiaires des invest'!$C$25)</f>
        <v>213758</v>
      </c>
      <c r="J21" s="374">
        <f>('[2]Bénéficiaires des invest'!$H$15+'[2]Bénéficiaires des invest'!$H$25)</f>
        <v>23949</v>
      </c>
      <c r="K21" s="375">
        <f>I21-J21</f>
        <v>189809</v>
      </c>
      <c r="L21" s="139" t="s">
        <v>334</v>
      </c>
      <c r="M21" s="142"/>
      <c r="N21" s="143"/>
      <c r="O21" s="144"/>
      <c r="P21" s="139" t="s">
        <v>334</v>
      </c>
      <c r="Q21" s="142"/>
      <c r="R21" s="143"/>
      <c r="S21" s="144"/>
    </row>
    <row r="22" spans="2:19" ht="39.75" customHeight="1" x14ac:dyDescent="0.35">
      <c r="B22" s="1016"/>
      <c r="C22" s="1019"/>
      <c r="D22" s="145" t="s">
        <v>335</v>
      </c>
      <c r="E22" s="146">
        <v>0</v>
      </c>
      <c r="F22" s="146"/>
      <c r="G22" s="268">
        <f>E22-F22</f>
        <v>0</v>
      </c>
      <c r="H22" s="147" t="s">
        <v>335</v>
      </c>
      <c r="I22" s="148">
        <v>0.51</v>
      </c>
      <c r="J22" s="148">
        <v>0.51</v>
      </c>
      <c r="K22" s="149">
        <v>0.51</v>
      </c>
      <c r="L22" s="145" t="s">
        <v>335</v>
      </c>
      <c r="M22" s="148"/>
      <c r="N22" s="148"/>
      <c r="O22" s="149"/>
      <c r="P22" s="145" t="s">
        <v>335</v>
      </c>
      <c r="Q22" s="148"/>
      <c r="R22" s="148"/>
      <c r="S22" s="149"/>
    </row>
    <row r="23" spans="2:19" ht="37.5" customHeight="1" x14ac:dyDescent="0.35">
      <c r="B23" s="1017"/>
      <c r="C23" s="1020"/>
      <c r="D23" s="145" t="s">
        <v>336</v>
      </c>
      <c r="E23" s="146">
        <v>0</v>
      </c>
      <c r="F23" s="146"/>
      <c r="G23" s="268">
        <f t="shared" ref="G23" si="0">E23-F23</f>
        <v>0</v>
      </c>
      <c r="H23" s="147" t="s">
        <v>336</v>
      </c>
      <c r="I23" s="148">
        <v>0.49</v>
      </c>
      <c r="J23" s="148">
        <v>0.49</v>
      </c>
      <c r="K23" s="149">
        <v>0.49</v>
      </c>
      <c r="L23" s="145" t="s">
        <v>336</v>
      </c>
      <c r="M23" s="148"/>
      <c r="N23" s="148"/>
      <c r="O23" s="149"/>
      <c r="P23" s="145" t="s">
        <v>336</v>
      </c>
      <c r="Q23" s="148"/>
      <c r="R23" s="148"/>
      <c r="S23" s="149"/>
    </row>
    <row r="24" spans="2:19" ht="15" thickBot="1" x14ac:dyDescent="0.4">
      <c r="B24" s="150"/>
      <c r="C24" s="150"/>
      <c r="P24" s="133">
        <f ca="1">+P24:S26</f>
        <v>0</v>
      </c>
      <c r="Q24" s="151"/>
      <c r="R24" s="151"/>
      <c r="S24" s="151"/>
    </row>
    <row r="25" spans="2:19" ht="30" customHeight="1" thickBot="1" x14ac:dyDescent="0.4">
      <c r="B25" s="150"/>
      <c r="C25" s="150"/>
      <c r="D25" s="1012" t="s">
        <v>325</v>
      </c>
      <c r="E25" s="1013"/>
      <c r="F25" s="1013"/>
      <c r="G25" s="1014"/>
      <c r="H25" s="1012" t="s">
        <v>326</v>
      </c>
      <c r="I25" s="1013"/>
      <c r="J25" s="1013"/>
      <c r="K25" s="1014"/>
      <c r="L25" s="1012" t="s">
        <v>327</v>
      </c>
      <c r="M25" s="1013"/>
      <c r="N25" s="1013"/>
      <c r="O25" s="1014"/>
      <c r="P25" s="1012" t="s">
        <v>328</v>
      </c>
      <c r="Q25" s="1013"/>
      <c r="R25" s="1013"/>
      <c r="S25" s="1014"/>
    </row>
    <row r="26" spans="2:19" ht="47.25" customHeight="1" x14ac:dyDescent="0.35">
      <c r="B26" s="1015" t="s">
        <v>337</v>
      </c>
      <c r="C26" s="1015" t="s">
        <v>338</v>
      </c>
      <c r="D26" s="1021" t="s">
        <v>339</v>
      </c>
      <c r="E26" s="1022"/>
      <c r="F26" s="152" t="s">
        <v>340</v>
      </c>
      <c r="G26" s="153" t="s">
        <v>341</v>
      </c>
      <c r="H26" s="1021" t="s">
        <v>339</v>
      </c>
      <c r="I26" s="1022"/>
      <c r="J26" s="152" t="s">
        <v>340</v>
      </c>
      <c r="K26" s="153" t="s">
        <v>341</v>
      </c>
      <c r="L26" s="1021" t="s">
        <v>339</v>
      </c>
      <c r="M26" s="1022"/>
      <c r="N26" s="152" t="s">
        <v>340</v>
      </c>
      <c r="O26" s="153" t="s">
        <v>341</v>
      </c>
      <c r="P26" s="1021" t="s">
        <v>339</v>
      </c>
      <c r="Q26" s="1022"/>
      <c r="R26" s="152" t="s">
        <v>340</v>
      </c>
      <c r="S26" s="153" t="s">
        <v>341</v>
      </c>
    </row>
    <row r="27" spans="2:19" ht="51" customHeight="1" x14ac:dyDescent="0.35">
      <c r="B27" s="1016"/>
      <c r="C27" s="1016"/>
      <c r="D27" s="154" t="s">
        <v>334</v>
      </c>
      <c r="E27" s="155"/>
      <c r="F27" s="1037"/>
      <c r="G27" s="1039"/>
      <c r="H27" s="154" t="s">
        <v>334</v>
      </c>
      <c r="I27" s="156"/>
      <c r="J27" s="1023"/>
      <c r="K27" s="1025"/>
      <c r="L27" s="154" t="s">
        <v>334</v>
      </c>
      <c r="M27" s="156"/>
      <c r="N27" s="1023"/>
      <c r="O27" s="1025"/>
      <c r="P27" s="154" t="s">
        <v>334</v>
      </c>
      <c r="Q27" s="156"/>
      <c r="R27" s="1023"/>
      <c r="S27" s="1025"/>
    </row>
    <row r="28" spans="2:19" ht="51" customHeight="1" x14ac:dyDescent="0.35">
      <c r="B28" s="1017"/>
      <c r="C28" s="1017"/>
      <c r="D28" s="157" t="s">
        <v>342</v>
      </c>
      <c r="E28" s="158"/>
      <c r="F28" s="1038"/>
      <c r="G28" s="1040"/>
      <c r="H28" s="157" t="s">
        <v>342</v>
      </c>
      <c r="I28" s="159"/>
      <c r="J28" s="1024"/>
      <c r="K28" s="1026"/>
      <c r="L28" s="157" t="s">
        <v>342</v>
      </c>
      <c r="M28" s="159"/>
      <c r="N28" s="1024"/>
      <c r="O28" s="1026"/>
      <c r="P28" s="157" t="s">
        <v>342</v>
      </c>
      <c r="Q28" s="159"/>
      <c r="R28" s="1024"/>
      <c r="S28" s="1026"/>
    </row>
    <row r="29" spans="2:19" ht="33.75" customHeight="1" x14ac:dyDescent="0.35">
      <c r="B29" s="1027" t="s">
        <v>343</v>
      </c>
      <c r="C29" s="1030" t="s">
        <v>344</v>
      </c>
      <c r="D29" s="160" t="s">
        <v>345</v>
      </c>
      <c r="E29" s="161" t="s">
        <v>324</v>
      </c>
      <c r="F29" s="161" t="s">
        <v>346</v>
      </c>
      <c r="G29" s="162" t="s">
        <v>347</v>
      </c>
      <c r="H29" s="160" t="s">
        <v>345</v>
      </c>
      <c r="I29" s="161" t="s">
        <v>324</v>
      </c>
      <c r="J29" s="161" t="s">
        <v>346</v>
      </c>
      <c r="K29" s="162" t="s">
        <v>347</v>
      </c>
      <c r="L29" s="160" t="s">
        <v>345</v>
      </c>
      <c r="M29" s="161" t="s">
        <v>324</v>
      </c>
      <c r="N29" s="161" t="s">
        <v>346</v>
      </c>
      <c r="O29" s="162" t="s">
        <v>347</v>
      </c>
      <c r="P29" s="160" t="s">
        <v>345</v>
      </c>
      <c r="Q29" s="161" t="s">
        <v>324</v>
      </c>
      <c r="R29" s="161" t="s">
        <v>346</v>
      </c>
      <c r="S29" s="162" t="s">
        <v>347</v>
      </c>
    </row>
    <row r="30" spans="2:19" ht="30" customHeight="1" x14ac:dyDescent="0.35">
      <c r="B30" s="1028"/>
      <c r="C30" s="1031"/>
      <c r="D30" s="163"/>
      <c r="E30" s="164"/>
      <c r="F30" s="164"/>
      <c r="G30" s="165"/>
      <c r="H30" s="166"/>
      <c r="I30" s="167"/>
      <c r="J30" s="166"/>
      <c r="K30" s="168"/>
      <c r="L30" s="166"/>
      <c r="M30" s="167"/>
      <c r="N30" s="166"/>
      <c r="O30" s="168"/>
      <c r="P30" s="166"/>
      <c r="Q30" s="167"/>
      <c r="R30" s="166"/>
      <c r="S30" s="168"/>
    </row>
    <row r="31" spans="2:19" ht="36.75" hidden="1" customHeight="1" outlineLevel="1" x14ac:dyDescent="0.35">
      <c r="B31" s="1028"/>
      <c r="C31" s="1031"/>
      <c r="D31" s="160" t="s">
        <v>345</v>
      </c>
      <c r="E31" s="161" t="s">
        <v>324</v>
      </c>
      <c r="F31" s="161" t="s">
        <v>346</v>
      </c>
      <c r="G31" s="162" t="s">
        <v>347</v>
      </c>
      <c r="H31" s="160" t="s">
        <v>345</v>
      </c>
      <c r="I31" s="161" t="s">
        <v>324</v>
      </c>
      <c r="J31" s="161" t="s">
        <v>346</v>
      </c>
      <c r="K31" s="162" t="s">
        <v>347</v>
      </c>
      <c r="L31" s="160" t="s">
        <v>345</v>
      </c>
      <c r="M31" s="161" t="s">
        <v>324</v>
      </c>
      <c r="N31" s="161" t="s">
        <v>346</v>
      </c>
      <c r="O31" s="162" t="s">
        <v>347</v>
      </c>
      <c r="P31" s="160" t="s">
        <v>345</v>
      </c>
      <c r="Q31" s="161" t="s">
        <v>324</v>
      </c>
      <c r="R31" s="161" t="s">
        <v>346</v>
      </c>
      <c r="S31" s="162" t="s">
        <v>347</v>
      </c>
    </row>
    <row r="32" spans="2:19" ht="30" hidden="1" customHeight="1" outlineLevel="1" x14ac:dyDescent="0.35">
      <c r="B32" s="1028"/>
      <c r="C32" s="1031"/>
      <c r="D32" s="163"/>
      <c r="E32" s="164"/>
      <c r="F32" s="164"/>
      <c r="G32" s="165"/>
      <c r="H32" s="166"/>
      <c r="I32" s="167"/>
      <c r="J32" s="166"/>
      <c r="K32" s="168"/>
      <c r="L32" s="166"/>
      <c r="M32" s="167"/>
      <c r="N32" s="166"/>
      <c r="O32" s="168"/>
      <c r="P32" s="166"/>
      <c r="Q32" s="167"/>
      <c r="R32" s="166"/>
      <c r="S32" s="168"/>
    </row>
    <row r="33" spans="2:19" ht="36" hidden="1" customHeight="1" outlineLevel="1" x14ac:dyDescent="0.35">
      <c r="B33" s="1028"/>
      <c r="C33" s="1031"/>
      <c r="D33" s="160" t="s">
        <v>345</v>
      </c>
      <c r="E33" s="161" t="s">
        <v>324</v>
      </c>
      <c r="F33" s="161" t="s">
        <v>346</v>
      </c>
      <c r="G33" s="162" t="s">
        <v>347</v>
      </c>
      <c r="H33" s="160" t="s">
        <v>345</v>
      </c>
      <c r="I33" s="161" t="s">
        <v>324</v>
      </c>
      <c r="J33" s="161" t="s">
        <v>346</v>
      </c>
      <c r="K33" s="162" t="s">
        <v>347</v>
      </c>
      <c r="L33" s="160" t="s">
        <v>345</v>
      </c>
      <c r="M33" s="161" t="s">
        <v>324</v>
      </c>
      <c r="N33" s="161" t="s">
        <v>346</v>
      </c>
      <c r="O33" s="162" t="s">
        <v>347</v>
      </c>
      <c r="P33" s="160" t="s">
        <v>345</v>
      </c>
      <c r="Q33" s="161" t="s">
        <v>324</v>
      </c>
      <c r="R33" s="161" t="s">
        <v>346</v>
      </c>
      <c r="S33" s="162" t="s">
        <v>347</v>
      </c>
    </row>
    <row r="34" spans="2:19" ht="30" hidden="1" customHeight="1" outlineLevel="1" x14ac:dyDescent="0.35">
      <c r="B34" s="1028"/>
      <c r="C34" s="1031"/>
      <c r="D34" s="163"/>
      <c r="E34" s="164"/>
      <c r="F34" s="164"/>
      <c r="G34" s="165"/>
      <c r="H34" s="166"/>
      <c r="I34" s="167"/>
      <c r="J34" s="166"/>
      <c r="K34" s="168"/>
      <c r="L34" s="166"/>
      <c r="M34" s="167"/>
      <c r="N34" s="166"/>
      <c r="O34" s="168"/>
      <c r="P34" s="166"/>
      <c r="Q34" s="167"/>
      <c r="R34" s="166"/>
      <c r="S34" s="168"/>
    </row>
    <row r="35" spans="2:19" ht="39" hidden="1" customHeight="1" outlineLevel="1" x14ac:dyDescent="0.35">
      <c r="B35" s="1028"/>
      <c r="C35" s="1031"/>
      <c r="D35" s="160" t="s">
        <v>345</v>
      </c>
      <c r="E35" s="161" t="s">
        <v>324</v>
      </c>
      <c r="F35" s="161" t="s">
        <v>346</v>
      </c>
      <c r="G35" s="162" t="s">
        <v>347</v>
      </c>
      <c r="H35" s="160" t="s">
        <v>345</v>
      </c>
      <c r="I35" s="161" t="s">
        <v>324</v>
      </c>
      <c r="J35" s="161" t="s">
        <v>346</v>
      </c>
      <c r="K35" s="162" t="s">
        <v>347</v>
      </c>
      <c r="L35" s="160" t="s">
        <v>345</v>
      </c>
      <c r="M35" s="161" t="s">
        <v>324</v>
      </c>
      <c r="N35" s="161" t="s">
        <v>346</v>
      </c>
      <c r="O35" s="162" t="s">
        <v>347</v>
      </c>
      <c r="P35" s="160" t="s">
        <v>345</v>
      </c>
      <c r="Q35" s="161" t="s">
        <v>324</v>
      </c>
      <c r="R35" s="161" t="s">
        <v>346</v>
      </c>
      <c r="S35" s="162" t="s">
        <v>347</v>
      </c>
    </row>
    <row r="36" spans="2:19" ht="30" hidden="1" customHeight="1" outlineLevel="1" x14ac:dyDescent="0.35">
      <c r="B36" s="1028"/>
      <c r="C36" s="1031"/>
      <c r="D36" s="163"/>
      <c r="E36" s="164"/>
      <c r="F36" s="164"/>
      <c r="G36" s="165"/>
      <c r="H36" s="166"/>
      <c r="I36" s="167"/>
      <c r="J36" s="166"/>
      <c r="K36" s="168"/>
      <c r="L36" s="166"/>
      <c r="M36" s="167"/>
      <c r="N36" s="166"/>
      <c r="O36" s="168"/>
      <c r="P36" s="166"/>
      <c r="Q36" s="167"/>
      <c r="R36" s="166"/>
      <c r="S36" s="168"/>
    </row>
    <row r="37" spans="2:19" ht="36.75" hidden="1" customHeight="1" outlineLevel="1" x14ac:dyDescent="0.35">
      <c r="B37" s="1028"/>
      <c r="C37" s="1031"/>
      <c r="D37" s="160" t="s">
        <v>345</v>
      </c>
      <c r="E37" s="161" t="s">
        <v>324</v>
      </c>
      <c r="F37" s="161" t="s">
        <v>346</v>
      </c>
      <c r="G37" s="162" t="s">
        <v>347</v>
      </c>
      <c r="H37" s="160" t="s">
        <v>345</v>
      </c>
      <c r="I37" s="161" t="s">
        <v>324</v>
      </c>
      <c r="J37" s="161" t="s">
        <v>346</v>
      </c>
      <c r="K37" s="162" t="s">
        <v>347</v>
      </c>
      <c r="L37" s="160" t="s">
        <v>345</v>
      </c>
      <c r="M37" s="161" t="s">
        <v>324</v>
      </c>
      <c r="N37" s="161" t="s">
        <v>346</v>
      </c>
      <c r="O37" s="162" t="s">
        <v>347</v>
      </c>
      <c r="P37" s="160" t="s">
        <v>345</v>
      </c>
      <c r="Q37" s="161" t="s">
        <v>324</v>
      </c>
      <c r="R37" s="161" t="s">
        <v>346</v>
      </c>
      <c r="S37" s="162" t="s">
        <v>347</v>
      </c>
    </row>
    <row r="38" spans="2:19" ht="30" hidden="1" customHeight="1" outlineLevel="1" x14ac:dyDescent="0.35">
      <c r="B38" s="1029"/>
      <c r="C38" s="1032"/>
      <c r="D38" s="163"/>
      <c r="E38" s="164"/>
      <c r="F38" s="164"/>
      <c r="G38" s="165"/>
      <c r="H38" s="166"/>
      <c r="I38" s="167"/>
      <c r="J38" s="166"/>
      <c r="K38" s="168"/>
      <c r="L38" s="166"/>
      <c r="M38" s="167"/>
      <c r="N38" s="166"/>
      <c r="O38" s="168"/>
      <c r="P38" s="166"/>
      <c r="Q38" s="167"/>
      <c r="R38" s="166"/>
      <c r="S38" s="168"/>
    </row>
    <row r="39" spans="2:19" ht="30" customHeight="1" collapsed="1" x14ac:dyDescent="0.35">
      <c r="B39" s="1027" t="s">
        <v>348</v>
      </c>
      <c r="C39" s="1027" t="s">
        <v>349</v>
      </c>
      <c r="D39" s="161" t="s">
        <v>350</v>
      </c>
      <c r="E39" s="161" t="s">
        <v>351</v>
      </c>
      <c r="F39" s="137" t="s">
        <v>352</v>
      </c>
      <c r="G39" s="169"/>
      <c r="H39" s="161" t="s">
        <v>350</v>
      </c>
      <c r="I39" s="161" t="s">
        <v>351</v>
      </c>
      <c r="J39" s="137" t="s">
        <v>352</v>
      </c>
      <c r="K39" s="170"/>
      <c r="L39" s="161" t="s">
        <v>350</v>
      </c>
      <c r="M39" s="161" t="s">
        <v>351</v>
      </c>
      <c r="N39" s="137" t="s">
        <v>352</v>
      </c>
      <c r="O39" s="170"/>
      <c r="P39" s="161" t="s">
        <v>350</v>
      </c>
      <c r="Q39" s="161" t="s">
        <v>351</v>
      </c>
      <c r="R39" s="137" t="s">
        <v>352</v>
      </c>
      <c r="S39" s="170"/>
    </row>
    <row r="40" spans="2:19" ht="30" customHeight="1" x14ac:dyDescent="0.35">
      <c r="B40" s="1028"/>
      <c r="C40" s="1028"/>
      <c r="D40" s="1033"/>
      <c r="E40" s="1033"/>
      <c r="F40" s="137" t="s">
        <v>353</v>
      </c>
      <c r="G40" s="171"/>
      <c r="H40" s="1035"/>
      <c r="I40" s="1035"/>
      <c r="J40" s="137" t="s">
        <v>353</v>
      </c>
      <c r="K40" s="172"/>
      <c r="L40" s="1035"/>
      <c r="M40" s="1035"/>
      <c r="N40" s="137" t="s">
        <v>353</v>
      </c>
      <c r="O40" s="172"/>
      <c r="P40" s="1035"/>
      <c r="Q40" s="1035"/>
      <c r="R40" s="137" t="s">
        <v>353</v>
      </c>
      <c r="S40" s="172"/>
    </row>
    <row r="41" spans="2:19" ht="30" customHeight="1" x14ac:dyDescent="0.35">
      <c r="B41" s="1028"/>
      <c r="C41" s="1028"/>
      <c r="D41" s="1034"/>
      <c r="E41" s="1034"/>
      <c r="F41" s="137" t="s">
        <v>354</v>
      </c>
      <c r="G41" s="165"/>
      <c r="H41" s="1036"/>
      <c r="I41" s="1036"/>
      <c r="J41" s="137" t="s">
        <v>354</v>
      </c>
      <c r="K41" s="168"/>
      <c r="L41" s="1036"/>
      <c r="M41" s="1036"/>
      <c r="N41" s="137" t="s">
        <v>354</v>
      </c>
      <c r="O41" s="168"/>
      <c r="P41" s="1036"/>
      <c r="Q41" s="1036"/>
      <c r="R41" s="137" t="s">
        <v>354</v>
      </c>
      <c r="S41" s="168"/>
    </row>
    <row r="42" spans="2:19" ht="30" customHeight="1" outlineLevel="1" x14ac:dyDescent="0.35">
      <c r="B42" s="1028"/>
      <c r="C42" s="1028"/>
      <c r="D42" s="161" t="s">
        <v>350</v>
      </c>
      <c r="E42" s="161" t="s">
        <v>351</v>
      </c>
      <c r="F42" s="137" t="s">
        <v>352</v>
      </c>
      <c r="G42" s="169"/>
      <c r="H42" s="161" t="s">
        <v>350</v>
      </c>
      <c r="I42" s="161" t="s">
        <v>351</v>
      </c>
      <c r="J42" s="137" t="s">
        <v>352</v>
      </c>
      <c r="K42" s="170"/>
      <c r="L42" s="161" t="s">
        <v>350</v>
      </c>
      <c r="M42" s="161" t="s">
        <v>351</v>
      </c>
      <c r="N42" s="137" t="s">
        <v>352</v>
      </c>
      <c r="O42" s="170"/>
      <c r="P42" s="161" t="s">
        <v>350</v>
      </c>
      <c r="Q42" s="161" t="s">
        <v>351</v>
      </c>
      <c r="R42" s="137" t="s">
        <v>352</v>
      </c>
      <c r="S42" s="170"/>
    </row>
    <row r="43" spans="2:19" ht="30" customHeight="1" outlineLevel="1" x14ac:dyDescent="0.35">
      <c r="B43" s="1028"/>
      <c r="C43" s="1028"/>
      <c r="D43" s="1033"/>
      <c r="E43" s="1033"/>
      <c r="F43" s="137" t="s">
        <v>353</v>
      </c>
      <c r="G43" s="171"/>
      <c r="H43" s="1035"/>
      <c r="I43" s="1035"/>
      <c r="J43" s="137" t="s">
        <v>353</v>
      </c>
      <c r="K43" s="172"/>
      <c r="L43" s="1035"/>
      <c r="M43" s="1035"/>
      <c r="N43" s="137" t="s">
        <v>353</v>
      </c>
      <c r="O43" s="172"/>
      <c r="P43" s="1035"/>
      <c r="Q43" s="1035"/>
      <c r="R43" s="137" t="s">
        <v>353</v>
      </c>
      <c r="S43" s="172"/>
    </row>
    <row r="44" spans="2:19" ht="30" customHeight="1" outlineLevel="1" x14ac:dyDescent="0.35">
      <c r="B44" s="1028"/>
      <c r="C44" s="1028"/>
      <c r="D44" s="1034"/>
      <c r="E44" s="1034"/>
      <c r="F44" s="137" t="s">
        <v>354</v>
      </c>
      <c r="G44" s="165"/>
      <c r="H44" s="1036"/>
      <c r="I44" s="1036"/>
      <c r="J44" s="137" t="s">
        <v>354</v>
      </c>
      <c r="K44" s="168"/>
      <c r="L44" s="1036"/>
      <c r="M44" s="1036"/>
      <c r="N44" s="137" t="s">
        <v>354</v>
      </c>
      <c r="O44" s="168"/>
      <c r="P44" s="1036"/>
      <c r="Q44" s="1036"/>
      <c r="R44" s="137" t="s">
        <v>354</v>
      </c>
      <c r="S44" s="168"/>
    </row>
    <row r="45" spans="2:19" ht="30" customHeight="1" outlineLevel="1" x14ac:dyDescent="0.35">
      <c r="B45" s="1028"/>
      <c r="C45" s="1028"/>
      <c r="D45" s="161" t="s">
        <v>350</v>
      </c>
      <c r="E45" s="161" t="s">
        <v>351</v>
      </c>
      <c r="F45" s="137" t="s">
        <v>352</v>
      </c>
      <c r="G45" s="169"/>
      <c r="H45" s="161" t="s">
        <v>350</v>
      </c>
      <c r="I45" s="161" t="s">
        <v>351</v>
      </c>
      <c r="J45" s="137" t="s">
        <v>352</v>
      </c>
      <c r="K45" s="170"/>
      <c r="L45" s="161" t="s">
        <v>350</v>
      </c>
      <c r="M45" s="161" t="s">
        <v>351</v>
      </c>
      <c r="N45" s="137" t="s">
        <v>352</v>
      </c>
      <c r="O45" s="170"/>
      <c r="P45" s="161" t="s">
        <v>350</v>
      </c>
      <c r="Q45" s="161" t="s">
        <v>351</v>
      </c>
      <c r="R45" s="137" t="s">
        <v>352</v>
      </c>
      <c r="S45" s="170"/>
    </row>
    <row r="46" spans="2:19" ht="30" customHeight="1" outlineLevel="1" x14ac:dyDescent="0.35">
      <c r="B46" s="1028"/>
      <c r="C46" s="1028"/>
      <c r="D46" s="1033"/>
      <c r="E46" s="1033"/>
      <c r="F46" s="137" t="s">
        <v>353</v>
      </c>
      <c r="G46" s="171"/>
      <c r="H46" s="1035"/>
      <c r="I46" s="1035"/>
      <c r="J46" s="137" t="s">
        <v>353</v>
      </c>
      <c r="K46" s="172"/>
      <c r="L46" s="1035"/>
      <c r="M46" s="1035"/>
      <c r="N46" s="137" t="s">
        <v>353</v>
      </c>
      <c r="O46" s="172"/>
      <c r="P46" s="1035"/>
      <c r="Q46" s="1035"/>
      <c r="R46" s="137" t="s">
        <v>353</v>
      </c>
      <c r="S46" s="172"/>
    </row>
    <row r="47" spans="2:19" ht="30" customHeight="1" outlineLevel="1" x14ac:dyDescent="0.35">
      <c r="B47" s="1028"/>
      <c r="C47" s="1028"/>
      <c r="D47" s="1034"/>
      <c r="E47" s="1034"/>
      <c r="F47" s="137" t="s">
        <v>354</v>
      </c>
      <c r="G47" s="165"/>
      <c r="H47" s="1036"/>
      <c r="I47" s="1036"/>
      <c r="J47" s="137" t="s">
        <v>354</v>
      </c>
      <c r="K47" s="168"/>
      <c r="L47" s="1036"/>
      <c r="M47" s="1036"/>
      <c r="N47" s="137" t="s">
        <v>354</v>
      </c>
      <c r="O47" s="168"/>
      <c r="P47" s="1036"/>
      <c r="Q47" s="1036"/>
      <c r="R47" s="137" t="s">
        <v>354</v>
      </c>
      <c r="S47" s="168"/>
    </row>
    <row r="48" spans="2:19" ht="30" customHeight="1" outlineLevel="1" x14ac:dyDescent="0.35">
      <c r="B48" s="1028"/>
      <c r="C48" s="1028"/>
      <c r="D48" s="161" t="s">
        <v>350</v>
      </c>
      <c r="E48" s="161" t="s">
        <v>351</v>
      </c>
      <c r="F48" s="137" t="s">
        <v>352</v>
      </c>
      <c r="G48" s="169"/>
      <c r="H48" s="161" t="s">
        <v>350</v>
      </c>
      <c r="I48" s="161" t="s">
        <v>351</v>
      </c>
      <c r="J48" s="137" t="s">
        <v>352</v>
      </c>
      <c r="K48" s="170"/>
      <c r="L48" s="161" t="s">
        <v>350</v>
      </c>
      <c r="M48" s="161" t="s">
        <v>351</v>
      </c>
      <c r="N48" s="137" t="s">
        <v>352</v>
      </c>
      <c r="O48" s="170"/>
      <c r="P48" s="161" t="s">
        <v>350</v>
      </c>
      <c r="Q48" s="161" t="s">
        <v>351</v>
      </c>
      <c r="R48" s="137" t="s">
        <v>352</v>
      </c>
      <c r="S48" s="170"/>
    </row>
    <row r="49" spans="2:19" ht="30" customHeight="1" outlineLevel="1" x14ac:dyDescent="0.35">
      <c r="B49" s="1028"/>
      <c r="C49" s="1028"/>
      <c r="D49" s="1033"/>
      <c r="E49" s="1033"/>
      <c r="F49" s="137" t="s">
        <v>353</v>
      </c>
      <c r="G49" s="171"/>
      <c r="H49" s="1035"/>
      <c r="I49" s="1035"/>
      <c r="J49" s="137" t="s">
        <v>353</v>
      </c>
      <c r="K49" s="172"/>
      <c r="L49" s="1035"/>
      <c r="M49" s="1035"/>
      <c r="N49" s="137" t="s">
        <v>353</v>
      </c>
      <c r="O49" s="172"/>
      <c r="P49" s="1035"/>
      <c r="Q49" s="1035"/>
      <c r="R49" s="137" t="s">
        <v>353</v>
      </c>
      <c r="S49" s="172"/>
    </row>
    <row r="50" spans="2:19" ht="30" customHeight="1" outlineLevel="1" x14ac:dyDescent="0.35">
      <c r="B50" s="1029"/>
      <c r="C50" s="1029"/>
      <c r="D50" s="1034"/>
      <c r="E50" s="1034"/>
      <c r="F50" s="137" t="s">
        <v>354</v>
      </c>
      <c r="G50" s="165"/>
      <c r="H50" s="1036"/>
      <c r="I50" s="1036"/>
      <c r="J50" s="137" t="s">
        <v>354</v>
      </c>
      <c r="K50" s="168"/>
      <c r="L50" s="1036"/>
      <c r="M50" s="1036"/>
      <c r="N50" s="137" t="s">
        <v>354</v>
      </c>
      <c r="O50" s="168"/>
      <c r="P50" s="1036"/>
      <c r="Q50" s="1036"/>
      <c r="R50" s="137" t="s">
        <v>354</v>
      </c>
      <c r="S50" s="168"/>
    </row>
    <row r="51" spans="2:19" ht="30" customHeight="1" thickBot="1" x14ac:dyDescent="0.4">
      <c r="C51" s="173"/>
      <c r="D51" s="174"/>
    </row>
    <row r="52" spans="2:19" ht="30" customHeight="1" thickBot="1" x14ac:dyDescent="0.4">
      <c r="C52" s="269"/>
      <c r="D52" s="1013" t="s">
        <v>325</v>
      </c>
      <c r="E52" s="1013"/>
      <c r="F52" s="1013"/>
      <c r="G52" s="1014"/>
      <c r="H52" s="1012" t="s">
        <v>326</v>
      </c>
      <c r="I52" s="1013"/>
      <c r="J52" s="1013"/>
      <c r="K52" s="1014"/>
      <c r="L52" s="1012" t="s">
        <v>327</v>
      </c>
      <c r="M52" s="1013"/>
      <c r="N52" s="1013"/>
      <c r="O52" s="1014"/>
      <c r="P52" s="1012" t="s">
        <v>328</v>
      </c>
      <c r="Q52" s="1013"/>
      <c r="R52" s="1013"/>
      <c r="S52" s="1014"/>
    </row>
    <row r="53" spans="2:19" ht="30" customHeight="1" x14ac:dyDescent="0.35">
      <c r="B53" s="1015" t="s">
        <v>355</v>
      </c>
      <c r="C53" s="1015" t="s">
        <v>356</v>
      </c>
      <c r="D53" s="1046" t="s">
        <v>357</v>
      </c>
      <c r="E53" s="1047"/>
      <c r="F53" s="175" t="s">
        <v>324</v>
      </c>
      <c r="G53" s="176" t="s">
        <v>358</v>
      </c>
      <c r="H53" s="1046" t="s">
        <v>357</v>
      </c>
      <c r="I53" s="1047"/>
      <c r="J53" s="175" t="s">
        <v>324</v>
      </c>
      <c r="K53" s="176" t="s">
        <v>358</v>
      </c>
      <c r="L53" s="1046" t="s">
        <v>357</v>
      </c>
      <c r="M53" s="1047"/>
      <c r="N53" s="175" t="s">
        <v>324</v>
      </c>
      <c r="O53" s="176" t="s">
        <v>358</v>
      </c>
      <c r="P53" s="1046" t="s">
        <v>357</v>
      </c>
      <c r="Q53" s="1047"/>
      <c r="R53" s="175" t="s">
        <v>324</v>
      </c>
      <c r="S53" s="176" t="s">
        <v>358</v>
      </c>
    </row>
    <row r="54" spans="2:19" ht="45" customHeight="1" x14ac:dyDescent="0.35">
      <c r="B54" s="1016"/>
      <c r="C54" s="1016"/>
      <c r="D54" s="154" t="s">
        <v>334</v>
      </c>
      <c r="E54" s="155"/>
      <c r="F54" s="1037"/>
      <c r="G54" s="1039"/>
      <c r="H54" s="154" t="s">
        <v>334</v>
      </c>
      <c r="I54" s="156"/>
      <c r="J54" s="1023"/>
      <c r="K54" s="1025"/>
      <c r="L54" s="154" t="s">
        <v>334</v>
      </c>
      <c r="M54" s="156"/>
      <c r="N54" s="1023"/>
      <c r="O54" s="1025"/>
      <c r="P54" s="154" t="s">
        <v>334</v>
      </c>
      <c r="Q54" s="156"/>
      <c r="R54" s="1023"/>
      <c r="S54" s="1025"/>
    </row>
    <row r="55" spans="2:19" ht="45" customHeight="1" x14ac:dyDescent="0.35">
      <c r="B55" s="1017"/>
      <c r="C55" s="1017"/>
      <c r="D55" s="157" t="s">
        <v>342</v>
      </c>
      <c r="E55" s="158"/>
      <c r="F55" s="1038"/>
      <c r="G55" s="1040"/>
      <c r="H55" s="157" t="s">
        <v>342</v>
      </c>
      <c r="I55" s="159"/>
      <c r="J55" s="1024"/>
      <c r="K55" s="1026"/>
      <c r="L55" s="157" t="s">
        <v>342</v>
      </c>
      <c r="M55" s="159"/>
      <c r="N55" s="1024"/>
      <c r="O55" s="1026"/>
      <c r="P55" s="157" t="s">
        <v>342</v>
      </c>
      <c r="Q55" s="159"/>
      <c r="R55" s="1024"/>
      <c r="S55" s="1026"/>
    </row>
    <row r="56" spans="2:19" ht="30" customHeight="1" x14ac:dyDescent="0.35">
      <c r="B56" s="1041" t="s">
        <v>707</v>
      </c>
      <c r="C56" s="1041" t="s">
        <v>705</v>
      </c>
      <c r="D56" s="161" t="s">
        <v>359</v>
      </c>
      <c r="E56" s="177" t="s">
        <v>360</v>
      </c>
      <c r="F56" s="1044" t="s">
        <v>361</v>
      </c>
      <c r="G56" s="1045"/>
      <c r="H56" s="161" t="s">
        <v>359</v>
      </c>
      <c r="I56" s="177" t="s">
        <v>360</v>
      </c>
      <c r="J56" s="1044" t="s">
        <v>361</v>
      </c>
      <c r="K56" s="1045"/>
      <c r="L56" s="161" t="s">
        <v>359</v>
      </c>
      <c r="M56" s="177" t="s">
        <v>360</v>
      </c>
      <c r="N56" s="1044" t="s">
        <v>361</v>
      </c>
      <c r="O56" s="1045"/>
      <c r="P56" s="161" t="s">
        <v>359</v>
      </c>
      <c r="Q56" s="177" t="s">
        <v>360</v>
      </c>
      <c r="R56" s="1044" t="s">
        <v>361</v>
      </c>
      <c r="S56" s="1045"/>
    </row>
    <row r="57" spans="2:19" ht="30" customHeight="1" x14ac:dyDescent="0.35">
      <c r="B57" s="1042"/>
      <c r="C57" s="1043"/>
      <c r="D57" s="178">
        <v>0</v>
      </c>
      <c r="E57" s="179">
        <f>18/180</f>
        <v>0.1</v>
      </c>
      <c r="F57" s="1048" t="s">
        <v>459</v>
      </c>
      <c r="G57" s="1049"/>
      <c r="H57" s="180">
        <v>400</v>
      </c>
      <c r="I57" s="271">
        <v>0.1</v>
      </c>
      <c r="J57" s="1050" t="s">
        <v>459</v>
      </c>
      <c r="K57" s="1051"/>
      <c r="L57" s="180"/>
      <c r="M57" s="181"/>
      <c r="N57" s="1050"/>
      <c r="O57" s="1051"/>
      <c r="P57" s="180"/>
      <c r="Q57" s="181"/>
      <c r="R57" s="1050"/>
      <c r="S57" s="1051"/>
    </row>
    <row r="58" spans="2:19" ht="30" customHeight="1" x14ac:dyDescent="0.35">
      <c r="B58" s="1042"/>
      <c r="C58" s="1041" t="s">
        <v>706</v>
      </c>
      <c r="D58" s="182" t="s">
        <v>361</v>
      </c>
      <c r="E58" s="183" t="s">
        <v>346</v>
      </c>
      <c r="F58" s="161" t="s">
        <v>324</v>
      </c>
      <c r="G58" s="184" t="s">
        <v>358</v>
      </c>
      <c r="H58" s="182" t="s">
        <v>361</v>
      </c>
      <c r="I58" s="183" t="s">
        <v>346</v>
      </c>
      <c r="J58" s="161" t="s">
        <v>324</v>
      </c>
      <c r="K58" s="184" t="s">
        <v>358</v>
      </c>
      <c r="L58" s="182" t="s">
        <v>361</v>
      </c>
      <c r="M58" s="183" t="s">
        <v>346</v>
      </c>
      <c r="N58" s="161" t="s">
        <v>324</v>
      </c>
      <c r="O58" s="184" t="s">
        <v>358</v>
      </c>
      <c r="P58" s="182" t="s">
        <v>361</v>
      </c>
      <c r="Q58" s="183" t="s">
        <v>346</v>
      </c>
      <c r="R58" s="161" t="s">
        <v>324</v>
      </c>
      <c r="S58" s="184" t="s">
        <v>358</v>
      </c>
    </row>
    <row r="59" spans="2:19" ht="59.15" customHeight="1" x14ac:dyDescent="0.35">
      <c r="B59" s="1043"/>
      <c r="C59" s="1055"/>
      <c r="D59" s="185" t="s">
        <v>464</v>
      </c>
      <c r="E59" s="186" t="s">
        <v>486</v>
      </c>
      <c r="F59" s="164" t="s">
        <v>471</v>
      </c>
      <c r="G59" s="187" t="s">
        <v>510</v>
      </c>
      <c r="H59" s="188" t="s">
        <v>464</v>
      </c>
      <c r="I59" s="189" t="s">
        <v>486</v>
      </c>
      <c r="J59" s="166" t="s">
        <v>471</v>
      </c>
      <c r="K59" s="190" t="s">
        <v>494</v>
      </c>
      <c r="L59" s="188"/>
      <c r="M59" s="189"/>
      <c r="N59" s="166"/>
      <c r="O59" s="190"/>
      <c r="P59" s="188"/>
      <c r="Q59" s="189"/>
      <c r="R59" s="166"/>
      <c r="S59" s="190"/>
    </row>
    <row r="60" spans="2:19" ht="30" customHeight="1" thickBot="1" x14ac:dyDescent="0.4">
      <c r="B60" s="150"/>
      <c r="C60" s="191"/>
      <c r="D60" s="174"/>
    </row>
    <row r="61" spans="2:19" ht="30" customHeight="1" thickBot="1" x14ac:dyDescent="0.4">
      <c r="B61" s="150"/>
      <c r="C61" s="150"/>
      <c r="D61" s="1012" t="s">
        <v>325</v>
      </c>
      <c r="E61" s="1013"/>
      <c r="F61" s="1013"/>
      <c r="G61" s="1013"/>
      <c r="H61" s="1012" t="s">
        <v>326</v>
      </c>
      <c r="I61" s="1013"/>
      <c r="J61" s="1013"/>
      <c r="K61" s="1014"/>
      <c r="L61" s="1013" t="s">
        <v>327</v>
      </c>
      <c r="M61" s="1013"/>
      <c r="N61" s="1013"/>
      <c r="O61" s="1013"/>
      <c r="P61" s="1012" t="s">
        <v>328</v>
      </c>
      <c r="Q61" s="1013"/>
      <c r="R61" s="1013"/>
      <c r="S61" s="1014"/>
    </row>
    <row r="62" spans="2:19" ht="30" customHeight="1" x14ac:dyDescent="0.35">
      <c r="B62" s="1015" t="s">
        <v>708</v>
      </c>
      <c r="C62" s="1015" t="s">
        <v>709</v>
      </c>
      <c r="D62" s="1021" t="s">
        <v>712</v>
      </c>
      <c r="E62" s="1022"/>
      <c r="F62" s="1046" t="s">
        <v>324</v>
      </c>
      <c r="G62" s="1052"/>
      <c r="H62" s="1053" t="s">
        <v>362</v>
      </c>
      <c r="I62" s="1022"/>
      <c r="J62" s="1046" t="s">
        <v>324</v>
      </c>
      <c r="K62" s="1054"/>
      <c r="L62" s="1053" t="s">
        <v>362</v>
      </c>
      <c r="M62" s="1022"/>
      <c r="N62" s="1046" t="s">
        <v>324</v>
      </c>
      <c r="O62" s="1054"/>
      <c r="P62" s="1053" t="s">
        <v>362</v>
      </c>
      <c r="Q62" s="1022"/>
      <c r="R62" s="1046" t="s">
        <v>324</v>
      </c>
      <c r="S62" s="1054"/>
    </row>
    <row r="63" spans="2:19" ht="60" customHeight="1" x14ac:dyDescent="0.35">
      <c r="B63" s="1017"/>
      <c r="C63" s="1017"/>
      <c r="D63" s="1064">
        <v>0</v>
      </c>
      <c r="E63" s="1065"/>
      <c r="F63" s="1066"/>
      <c r="G63" s="1067"/>
      <c r="H63" s="1068">
        <v>0.3</v>
      </c>
      <c r="I63" s="1059"/>
      <c r="J63" s="1060"/>
      <c r="K63" s="1061"/>
      <c r="L63" s="1058"/>
      <c r="M63" s="1059"/>
      <c r="N63" s="1060"/>
      <c r="O63" s="1061"/>
      <c r="P63" s="1058"/>
      <c r="Q63" s="1059"/>
      <c r="R63" s="1060"/>
      <c r="S63" s="1061"/>
    </row>
    <row r="64" spans="2:19" ht="45" customHeight="1" x14ac:dyDescent="0.35">
      <c r="B64" s="1027" t="s">
        <v>710</v>
      </c>
      <c r="C64" s="1041" t="s">
        <v>711</v>
      </c>
      <c r="D64" s="161" t="s">
        <v>363</v>
      </c>
      <c r="E64" s="161" t="s">
        <v>364</v>
      </c>
      <c r="F64" s="1044" t="s">
        <v>365</v>
      </c>
      <c r="G64" s="1045"/>
      <c r="H64" s="192" t="s">
        <v>363</v>
      </c>
      <c r="I64" s="161" t="s">
        <v>364</v>
      </c>
      <c r="J64" s="1062" t="s">
        <v>365</v>
      </c>
      <c r="K64" s="1045"/>
      <c r="L64" s="192" t="s">
        <v>363</v>
      </c>
      <c r="M64" s="161" t="s">
        <v>364</v>
      </c>
      <c r="N64" s="1062" t="s">
        <v>365</v>
      </c>
      <c r="O64" s="1045"/>
      <c r="P64" s="192" t="s">
        <v>363</v>
      </c>
      <c r="Q64" s="161" t="s">
        <v>364</v>
      </c>
      <c r="R64" s="1062" t="s">
        <v>365</v>
      </c>
      <c r="S64" s="1045"/>
    </row>
    <row r="65" spans="2:19" ht="27" customHeight="1" x14ac:dyDescent="0.35">
      <c r="B65" s="1029"/>
      <c r="C65" s="1043"/>
      <c r="D65" s="272">
        <v>0</v>
      </c>
      <c r="E65" s="179">
        <v>0</v>
      </c>
      <c r="F65" s="1063" t="s">
        <v>522</v>
      </c>
      <c r="G65" s="1063"/>
      <c r="H65" s="180">
        <v>3000</v>
      </c>
      <c r="I65" s="181">
        <v>0.5</v>
      </c>
      <c r="J65" s="1056" t="s">
        <v>503</v>
      </c>
      <c r="K65" s="1057"/>
      <c r="L65" s="180"/>
      <c r="M65" s="181"/>
      <c r="N65" s="1056"/>
      <c r="O65" s="1057"/>
      <c r="P65" s="180"/>
      <c r="Q65" s="181"/>
      <c r="R65" s="1056"/>
      <c r="S65" s="1057"/>
    </row>
    <row r="66" spans="2:19" ht="33.75" customHeight="1" thickBot="1" x14ac:dyDescent="0.4">
      <c r="B66" s="150"/>
      <c r="C66" s="150"/>
    </row>
    <row r="67" spans="2:19" ht="37.5" customHeight="1" thickBot="1" x14ac:dyDescent="0.4">
      <c r="B67" s="150"/>
      <c r="C67" s="150"/>
      <c r="D67" s="1012" t="s">
        <v>325</v>
      </c>
      <c r="E67" s="1013"/>
      <c r="F67" s="1013"/>
      <c r="G67" s="1014"/>
      <c r="H67" s="1013" t="s">
        <v>326</v>
      </c>
      <c r="I67" s="1013"/>
      <c r="J67" s="1013"/>
      <c r="K67" s="1014"/>
      <c r="L67" s="1013" t="s">
        <v>327</v>
      </c>
      <c r="M67" s="1013"/>
      <c r="N67" s="1013"/>
      <c r="O67" s="1013"/>
      <c r="P67" s="1013" t="s">
        <v>326</v>
      </c>
      <c r="Q67" s="1013"/>
      <c r="R67" s="1013"/>
      <c r="S67" s="1014"/>
    </row>
    <row r="68" spans="2:19" ht="37.5" customHeight="1" x14ac:dyDescent="0.35">
      <c r="B68" s="1015" t="s">
        <v>715</v>
      </c>
      <c r="C68" s="1015" t="s">
        <v>713</v>
      </c>
      <c r="D68" s="193" t="s">
        <v>366</v>
      </c>
      <c r="E68" s="175" t="s">
        <v>367</v>
      </c>
      <c r="F68" s="1046" t="s">
        <v>368</v>
      </c>
      <c r="G68" s="1054"/>
      <c r="H68" s="193" t="s">
        <v>366</v>
      </c>
      <c r="I68" s="175" t="s">
        <v>367</v>
      </c>
      <c r="J68" s="1046" t="s">
        <v>368</v>
      </c>
      <c r="K68" s="1054"/>
      <c r="L68" s="193" t="s">
        <v>366</v>
      </c>
      <c r="M68" s="175" t="s">
        <v>367</v>
      </c>
      <c r="N68" s="1046" t="s">
        <v>368</v>
      </c>
      <c r="O68" s="1054"/>
      <c r="P68" s="193" t="s">
        <v>366</v>
      </c>
      <c r="Q68" s="175" t="s">
        <v>367</v>
      </c>
      <c r="R68" s="1046" t="s">
        <v>368</v>
      </c>
      <c r="S68" s="1054"/>
    </row>
    <row r="69" spans="2:19" ht="44.25" customHeight="1" x14ac:dyDescent="0.35">
      <c r="B69" s="1016"/>
      <c r="C69" s="1017"/>
      <c r="D69" s="194"/>
      <c r="E69" s="195"/>
      <c r="F69" s="1070"/>
      <c r="G69" s="1071"/>
      <c r="H69" s="196"/>
      <c r="I69" s="197"/>
      <c r="J69" s="1120"/>
      <c r="K69" s="1121"/>
      <c r="L69" s="196"/>
      <c r="M69" s="197"/>
      <c r="N69" s="1120"/>
      <c r="O69" s="1121"/>
      <c r="P69" s="196"/>
      <c r="Q69" s="197"/>
      <c r="R69" s="1120"/>
      <c r="S69" s="1121"/>
    </row>
    <row r="70" spans="2:19" ht="36.75" customHeight="1" x14ac:dyDescent="0.35">
      <c r="B70" s="1016"/>
      <c r="C70" s="1015" t="s">
        <v>714</v>
      </c>
      <c r="D70" s="161" t="s">
        <v>324</v>
      </c>
      <c r="E70" s="160" t="s">
        <v>369</v>
      </c>
      <c r="F70" s="1044" t="s">
        <v>370</v>
      </c>
      <c r="G70" s="1045"/>
      <c r="H70" s="161" t="s">
        <v>324</v>
      </c>
      <c r="I70" s="160" t="s">
        <v>369</v>
      </c>
      <c r="J70" s="1044" t="s">
        <v>370</v>
      </c>
      <c r="K70" s="1045"/>
      <c r="L70" s="161" t="s">
        <v>324</v>
      </c>
      <c r="M70" s="160" t="s">
        <v>369</v>
      </c>
      <c r="N70" s="1044" t="s">
        <v>370</v>
      </c>
      <c r="O70" s="1045"/>
      <c r="P70" s="161" t="s">
        <v>324</v>
      </c>
      <c r="Q70" s="160" t="s">
        <v>369</v>
      </c>
      <c r="R70" s="1044" t="s">
        <v>370</v>
      </c>
      <c r="S70" s="1045"/>
    </row>
    <row r="71" spans="2:19" ht="30" customHeight="1" x14ac:dyDescent="0.35">
      <c r="B71" s="1016"/>
      <c r="C71" s="1016"/>
      <c r="D71" s="164" t="s">
        <v>436</v>
      </c>
      <c r="E71" s="195" t="s">
        <v>704</v>
      </c>
      <c r="F71" s="1066" t="s">
        <v>524</v>
      </c>
      <c r="G71" s="1069"/>
      <c r="H71" s="166" t="s">
        <v>436</v>
      </c>
      <c r="I71" s="197" t="s">
        <v>704</v>
      </c>
      <c r="J71" s="1060" t="s">
        <v>505</v>
      </c>
      <c r="K71" s="1061"/>
      <c r="L71" s="166"/>
      <c r="M71" s="197"/>
      <c r="N71" s="1060"/>
      <c r="O71" s="1061"/>
      <c r="P71" s="166"/>
      <c r="Q71" s="197"/>
      <c r="R71" s="1060"/>
      <c r="S71" s="1061"/>
    </row>
    <row r="72" spans="2:19" ht="30" customHeight="1" outlineLevel="1" x14ac:dyDescent="0.35">
      <c r="B72" s="1016"/>
      <c r="C72" s="1016"/>
      <c r="D72" s="164" t="s">
        <v>471</v>
      </c>
      <c r="E72" s="195" t="s">
        <v>704</v>
      </c>
      <c r="F72" s="1066" t="s">
        <v>524</v>
      </c>
      <c r="G72" s="1069"/>
      <c r="H72" s="166" t="s">
        <v>471</v>
      </c>
      <c r="I72" s="197" t="s">
        <v>704</v>
      </c>
      <c r="J72" s="1060" t="s">
        <v>505</v>
      </c>
      <c r="K72" s="1061"/>
      <c r="L72" s="166"/>
      <c r="M72" s="197"/>
      <c r="N72" s="1060"/>
      <c r="O72" s="1061"/>
      <c r="P72" s="166"/>
      <c r="Q72" s="197"/>
      <c r="R72" s="1060"/>
      <c r="S72" s="1061"/>
    </row>
    <row r="73" spans="2:19" ht="30" customHeight="1" outlineLevel="1" x14ac:dyDescent="0.35">
      <c r="B73" s="1016"/>
      <c r="C73" s="1016"/>
      <c r="D73" s="164" t="s">
        <v>488</v>
      </c>
      <c r="E73" s="195" t="s">
        <v>704</v>
      </c>
      <c r="F73" s="1066" t="s">
        <v>524</v>
      </c>
      <c r="G73" s="1069"/>
      <c r="H73" s="166" t="s">
        <v>488</v>
      </c>
      <c r="I73" s="197" t="s">
        <v>704</v>
      </c>
      <c r="J73" s="1060" t="s">
        <v>505</v>
      </c>
      <c r="K73" s="1061"/>
      <c r="L73" s="166"/>
      <c r="M73" s="197"/>
      <c r="N73" s="1060"/>
      <c r="O73" s="1061"/>
      <c r="P73" s="166"/>
      <c r="Q73" s="197"/>
      <c r="R73" s="1060"/>
      <c r="S73" s="1061"/>
    </row>
    <row r="74" spans="2:19" ht="30" customHeight="1" outlineLevel="1" x14ac:dyDescent="0.35">
      <c r="B74" s="1016"/>
      <c r="C74" s="1016"/>
      <c r="D74" s="164"/>
      <c r="E74" s="195"/>
      <c r="F74" s="1066"/>
      <c r="G74" s="1069"/>
      <c r="H74" s="166"/>
      <c r="I74" s="197"/>
      <c r="J74" s="1060"/>
      <c r="K74" s="1061"/>
      <c r="L74" s="166"/>
      <c r="M74" s="197"/>
      <c r="N74" s="1060"/>
      <c r="O74" s="1061"/>
      <c r="P74" s="166"/>
      <c r="Q74" s="197"/>
      <c r="R74" s="1060"/>
      <c r="S74" s="1061"/>
    </row>
    <row r="75" spans="2:19" ht="30" customHeight="1" outlineLevel="1" x14ac:dyDescent="0.35">
      <c r="B75" s="1016"/>
      <c r="C75" s="1016"/>
      <c r="D75" s="164"/>
      <c r="E75" s="195"/>
      <c r="F75" s="1066"/>
      <c r="G75" s="1069"/>
      <c r="H75" s="166"/>
      <c r="I75" s="197"/>
      <c r="J75" s="1060"/>
      <c r="K75" s="1061"/>
      <c r="L75" s="166"/>
      <c r="M75" s="197"/>
      <c r="N75" s="1060"/>
      <c r="O75" s="1061"/>
      <c r="P75" s="166"/>
      <c r="Q75" s="197"/>
      <c r="R75" s="1060"/>
      <c r="S75" s="1061"/>
    </row>
    <row r="76" spans="2:19" ht="30" customHeight="1" outlineLevel="1" x14ac:dyDescent="0.35">
      <c r="B76" s="1017"/>
      <c r="C76" s="1017"/>
      <c r="D76" s="164"/>
      <c r="E76" s="195"/>
      <c r="F76" s="1066"/>
      <c r="G76" s="1069"/>
      <c r="H76" s="166"/>
      <c r="I76" s="197"/>
      <c r="J76" s="1060"/>
      <c r="K76" s="1061"/>
      <c r="L76" s="166"/>
      <c r="M76" s="197"/>
      <c r="N76" s="1060"/>
      <c r="O76" s="1061"/>
      <c r="P76" s="166"/>
      <c r="Q76" s="197"/>
      <c r="R76" s="1060"/>
      <c r="S76" s="1061"/>
    </row>
    <row r="77" spans="2:19" ht="35.25" customHeight="1" x14ac:dyDescent="0.35">
      <c r="B77" s="1027" t="s">
        <v>717</v>
      </c>
      <c r="C77" s="1078" t="s">
        <v>716</v>
      </c>
      <c r="D77" s="177" t="s">
        <v>371</v>
      </c>
      <c r="E77" s="1044" t="s">
        <v>361</v>
      </c>
      <c r="F77" s="1079"/>
      <c r="G77" s="162" t="s">
        <v>324</v>
      </c>
      <c r="H77" s="177" t="s">
        <v>371</v>
      </c>
      <c r="I77" s="1044" t="s">
        <v>361</v>
      </c>
      <c r="J77" s="1079"/>
      <c r="K77" s="162" t="s">
        <v>324</v>
      </c>
      <c r="L77" s="177" t="s">
        <v>371</v>
      </c>
      <c r="M77" s="1044" t="s">
        <v>361</v>
      </c>
      <c r="N77" s="1079"/>
      <c r="O77" s="162" t="s">
        <v>324</v>
      </c>
      <c r="P77" s="177" t="s">
        <v>371</v>
      </c>
      <c r="Q77" s="1044" t="s">
        <v>361</v>
      </c>
      <c r="R77" s="1079"/>
      <c r="S77" s="162" t="s">
        <v>324</v>
      </c>
    </row>
    <row r="78" spans="2:19" ht="35.25" customHeight="1" x14ac:dyDescent="0.35">
      <c r="B78" s="1028"/>
      <c r="C78" s="1078"/>
      <c r="D78" s="198">
        <v>0</v>
      </c>
      <c r="E78" s="1074" t="s">
        <v>454</v>
      </c>
      <c r="F78" s="1075"/>
      <c r="G78" s="199" t="s">
        <v>488</v>
      </c>
      <c r="H78" s="200">
        <v>40</v>
      </c>
      <c r="I78" s="1072" t="s">
        <v>454</v>
      </c>
      <c r="J78" s="1073"/>
      <c r="K78" s="201" t="s">
        <v>488</v>
      </c>
      <c r="L78" s="200"/>
      <c r="M78" s="1072"/>
      <c r="N78" s="1073"/>
      <c r="O78" s="201"/>
      <c r="P78" s="200"/>
      <c r="Q78" s="1072"/>
      <c r="R78" s="1073"/>
      <c r="S78" s="201"/>
    </row>
    <row r="79" spans="2:19" ht="35.25" customHeight="1" outlineLevel="1" x14ac:dyDescent="0.35">
      <c r="B79" s="1028"/>
      <c r="C79" s="1078"/>
      <c r="D79" s="198">
        <v>0</v>
      </c>
      <c r="E79" s="1074" t="s">
        <v>454</v>
      </c>
      <c r="F79" s="1075"/>
      <c r="G79" s="199" t="s">
        <v>436</v>
      </c>
      <c r="H79" s="270">
        <v>60</v>
      </c>
      <c r="I79" s="1072" t="s">
        <v>454</v>
      </c>
      <c r="J79" s="1073"/>
      <c r="K79" s="201" t="s">
        <v>436</v>
      </c>
      <c r="L79" s="200"/>
      <c r="M79" s="1072"/>
      <c r="N79" s="1073"/>
      <c r="O79" s="201"/>
      <c r="P79" s="200"/>
      <c r="Q79" s="1072"/>
      <c r="R79" s="1073"/>
      <c r="S79" s="201"/>
    </row>
    <row r="80" spans="2:19" ht="35.25" customHeight="1" outlineLevel="1" x14ac:dyDescent="0.35">
      <c r="B80" s="1028"/>
      <c r="C80" s="1078"/>
      <c r="D80" s="198"/>
      <c r="E80" s="1074"/>
      <c r="F80" s="1075"/>
      <c r="G80" s="199"/>
      <c r="H80" s="200"/>
      <c r="I80" s="1072"/>
      <c r="J80" s="1073"/>
      <c r="K80" s="201"/>
      <c r="L80" s="200"/>
      <c r="M80" s="1072"/>
      <c r="N80" s="1073"/>
      <c r="O80" s="201"/>
      <c r="P80" s="200"/>
      <c r="Q80" s="1072"/>
      <c r="R80" s="1073"/>
      <c r="S80" s="201"/>
    </row>
    <row r="81" spans="2:19" ht="35.25" customHeight="1" outlineLevel="1" x14ac:dyDescent="0.35">
      <c r="B81" s="1028"/>
      <c r="C81" s="1078"/>
      <c r="D81" s="198"/>
      <c r="E81" s="1074"/>
      <c r="F81" s="1075"/>
      <c r="G81" s="199"/>
      <c r="H81" s="200"/>
      <c r="I81" s="1072"/>
      <c r="J81" s="1073"/>
      <c r="K81" s="201"/>
      <c r="L81" s="200"/>
      <c r="M81" s="1072"/>
      <c r="N81" s="1073"/>
      <c r="O81" s="201"/>
      <c r="P81" s="200"/>
      <c r="Q81" s="1072"/>
      <c r="R81" s="1073"/>
      <c r="S81" s="201"/>
    </row>
    <row r="82" spans="2:19" ht="35.25" customHeight="1" outlineLevel="1" x14ac:dyDescent="0.35">
      <c r="B82" s="1028"/>
      <c r="C82" s="1078"/>
      <c r="D82" s="198"/>
      <c r="E82" s="1074"/>
      <c r="F82" s="1075"/>
      <c r="G82" s="199"/>
      <c r="H82" s="200"/>
      <c r="I82" s="1072"/>
      <c r="J82" s="1073"/>
      <c r="K82" s="201"/>
      <c r="L82" s="200"/>
      <c r="M82" s="1072"/>
      <c r="N82" s="1073"/>
      <c r="O82" s="201"/>
      <c r="P82" s="200"/>
      <c r="Q82" s="1072"/>
      <c r="R82" s="1073"/>
      <c r="S82" s="201"/>
    </row>
    <row r="83" spans="2:19" ht="33" customHeight="1" outlineLevel="1" x14ac:dyDescent="0.35">
      <c r="B83" s="1029"/>
      <c r="C83" s="1078"/>
      <c r="D83" s="198"/>
      <c r="E83" s="1074"/>
      <c r="F83" s="1075"/>
      <c r="G83" s="199"/>
      <c r="H83" s="200"/>
      <c r="I83" s="1072"/>
      <c r="J83" s="1073"/>
      <c r="K83" s="201"/>
      <c r="L83" s="200"/>
      <c r="M83" s="1072"/>
      <c r="N83" s="1073"/>
      <c r="O83" s="201"/>
      <c r="P83" s="200"/>
      <c r="Q83" s="1072"/>
      <c r="R83" s="1073"/>
      <c r="S83" s="201"/>
    </row>
    <row r="84" spans="2:19" ht="31.5" customHeight="1" thickBot="1" x14ac:dyDescent="0.4">
      <c r="B84" s="150"/>
      <c r="C84" s="202"/>
      <c r="D84" s="174"/>
    </row>
    <row r="85" spans="2:19" ht="30.75" customHeight="1" thickBot="1" x14ac:dyDescent="0.4">
      <c r="B85" s="150"/>
      <c r="C85" s="150"/>
      <c r="D85" s="1012" t="s">
        <v>325</v>
      </c>
      <c r="E85" s="1013"/>
      <c r="F85" s="1013"/>
      <c r="G85" s="1014"/>
      <c r="H85" s="1085" t="s">
        <v>325</v>
      </c>
      <c r="I85" s="1086"/>
      <c r="J85" s="1086"/>
      <c r="K85" s="1087"/>
      <c r="L85" s="1013" t="s">
        <v>327</v>
      </c>
      <c r="M85" s="1013"/>
      <c r="N85" s="1013"/>
      <c r="O85" s="1013"/>
      <c r="P85" s="1013" t="s">
        <v>326</v>
      </c>
      <c r="Q85" s="1013"/>
      <c r="R85" s="1013"/>
      <c r="S85" s="1014"/>
    </row>
    <row r="86" spans="2:19" ht="30.75" customHeight="1" x14ac:dyDescent="0.35">
      <c r="B86" s="1015" t="s">
        <v>372</v>
      </c>
      <c r="C86" s="1015" t="s">
        <v>373</v>
      </c>
      <c r="D86" s="1046" t="s">
        <v>374</v>
      </c>
      <c r="E86" s="1047"/>
      <c r="F86" s="175" t="s">
        <v>324</v>
      </c>
      <c r="G86" s="203" t="s">
        <v>361</v>
      </c>
      <c r="H86" s="1076" t="s">
        <v>374</v>
      </c>
      <c r="I86" s="1047"/>
      <c r="J86" s="175" t="s">
        <v>324</v>
      </c>
      <c r="K86" s="203" t="s">
        <v>361</v>
      </c>
      <c r="L86" s="1076" t="s">
        <v>374</v>
      </c>
      <c r="M86" s="1047"/>
      <c r="N86" s="175" t="s">
        <v>324</v>
      </c>
      <c r="O86" s="203" t="s">
        <v>361</v>
      </c>
      <c r="P86" s="1076" t="s">
        <v>374</v>
      </c>
      <c r="Q86" s="1047"/>
      <c r="R86" s="175" t="s">
        <v>324</v>
      </c>
      <c r="S86" s="203" t="s">
        <v>361</v>
      </c>
    </row>
    <row r="87" spans="2:19" ht="29.25" customHeight="1" x14ac:dyDescent="0.35">
      <c r="B87" s="1017"/>
      <c r="C87" s="1017"/>
      <c r="D87" s="1066"/>
      <c r="E87" s="1077"/>
      <c r="F87" s="194"/>
      <c r="G87" s="204"/>
      <c r="H87" s="205"/>
      <c r="I87" s="206"/>
      <c r="J87" s="196"/>
      <c r="K87" s="207"/>
      <c r="L87" s="205"/>
      <c r="M87" s="206"/>
      <c r="N87" s="196"/>
      <c r="O87" s="207"/>
      <c r="P87" s="205"/>
      <c r="Q87" s="206"/>
      <c r="R87" s="196"/>
      <c r="S87" s="207"/>
    </row>
    <row r="88" spans="2:19" ht="45" customHeight="1" x14ac:dyDescent="0.35">
      <c r="B88" s="1080" t="s">
        <v>375</v>
      </c>
      <c r="C88" s="1027" t="s">
        <v>376</v>
      </c>
      <c r="D88" s="161" t="s">
        <v>377</v>
      </c>
      <c r="E88" s="161" t="s">
        <v>378</v>
      </c>
      <c r="F88" s="177" t="s">
        <v>379</v>
      </c>
      <c r="G88" s="162" t="s">
        <v>380</v>
      </c>
      <c r="H88" s="161" t="s">
        <v>377</v>
      </c>
      <c r="I88" s="161" t="s">
        <v>378</v>
      </c>
      <c r="J88" s="177" t="s">
        <v>379</v>
      </c>
      <c r="K88" s="162" t="s">
        <v>380</v>
      </c>
      <c r="L88" s="161" t="s">
        <v>377</v>
      </c>
      <c r="M88" s="161" t="s">
        <v>378</v>
      </c>
      <c r="N88" s="177" t="s">
        <v>379</v>
      </c>
      <c r="O88" s="162" t="s">
        <v>380</v>
      </c>
      <c r="P88" s="161" t="s">
        <v>377</v>
      </c>
      <c r="Q88" s="161" t="s">
        <v>378</v>
      </c>
      <c r="R88" s="177" t="s">
        <v>379</v>
      </c>
      <c r="S88" s="162" t="s">
        <v>380</v>
      </c>
    </row>
    <row r="89" spans="2:19" ht="29.25" customHeight="1" x14ac:dyDescent="0.35">
      <c r="B89" s="1080"/>
      <c r="C89" s="1028"/>
      <c r="D89" s="1081"/>
      <c r="E89" s="1083"/>
      <c r="F89" s="1081"/>
      <c r="G89" s="1090"/>
      <c r="H89" s="1092"/>
      <c r="I89" s="1092"/>
      <c r="J89" s="1092"/>
      <c r="K89" s="1088"/>
      <c r="L89" s="1092"/>
      <c r="M89" s="1092"/>
      <c r="N89" s="1092"/>
      <c r="O89" s="1088"/>
      <c r="P89" s="1092"/>
      <c r="Q89" s="1092"/>
      <c r="R89" s="1092"/>
      <c r="S89" s="1088"/>
    </row>
    <row r="90" spans="2:19" ht="29.25" customHeight="1" x14ac:dyDescent="0.35">
      <c r="B90" s="1080"/>
      <c r="C90" s="1028"/>
      <c r="D90" s="1082"/>
      <c r="E90" s="1084"/>
      <c r="F90" s="1082"/>
      <c r="G90" s="1091"/>
      <c r="H90" s="1093"/>
      <c r="I90" s="1093"/>
      <c r="J90" s="1093"/>
      <c r="K90" s="1089"/>
      <c r="L90" s="1093"/>
      <c r="M90" s="1093"/>
      <c r="N90" s="1093"/>
      <c r="O90" s="1089"/>
      <c r="P90" s="1093"/>
      <c r="Q90" s="1093"/>
      <c r="R90" s="1093"/>
      <c r="S90" s="1089"/>
    </row>
    <row r="91" spans="2:19" ht="24" outlineLevel="1" x14ac:dyDescent="0.35">
      <c r="B91" s="1080"/>
      <c r="C91" s="1028"/>
      <c r="D91" s="161" t="s">
        <v>377</v>
      </c>
      <c r="E91" s="161" t="s">
        <v>378</v>
      </c>
      <c r="F91" s="177" t="s">
        <v>379</v>
      </c>
      <c r="G91" s="162" t="s">
        <v>380</v>
      </c>
      <c r="H91" s="161" t="s">
        <v>377</v>
      </c>
      <c r="I91" s="161" t="s">
        <v>378</v>
      </c>
      <c r="J91" s="177" t="s">
        <v>379</v>
      </c>
      <c r="K91" s="162" t="s">
        <v>380</v>
      </c>
      <c r="L91" s="161" t="s">
        <v>377</v>
      </c>
      <c r="M91" s="161" t="s">
        <v>378</v>
      </c>
      <c r="N91" s="177" t="s">
        <v>379</v>
      </c>
      <c r="O91" s="162" t="s">
        <v>380</v>
      </c>
      <c r="P91" s="161" t="s">
        <v>377</v>
      </c>
      <c r="Q91" s="161" t="s">
        <v>378</v>
      </c>
      <c r="R91" s="177" t="s">
        <v>379</v>
      </c>
      <c r="S91" s="162" t="s">
        <v>380</v>
      </c>
    </row>
    <row r="92" spans="2:19" ht="29.25" customHeight="1" outlineLevel="1" x14ac:dyDescent="0.35">
      <c r="B92" s="1080"/>
      <c r="C92" s="1028"/>
      <c r="D92" s="1081"/>
      <c r="E92" s="1083"/>
      <c r="F92" s="1081"/>
      <c r="G92" s="1090"/>
      <c r="H92" s="1092"/>
      <c r="I92" s="1092"/>
      <c r="J92" s="1092"/>
      <c r="K92" s="1088"/>
      <c r="L92" s="1092"/>
      <c r="M92" s="1092"/>
      <c r="N92" s="1092"/>
      <c r="O92" s="1088"/>
      <c r="P92" s="1092"/>
      <c r="Q92" s="1092"/>
      <c r="R92" s="1092"/>
      <c r="S92" s="1088"/>
    </row>
    <row r="93" spans="2:19" ht="29.25" customHeight="1" outlineLevel="1" x14ac:dyDescent="0.35">
      <c r="B93" s="1080"/>
      <c r="C93" s="1028"/>
      <c r="D93" s="1082"/>
      <c r="E93" s="1084"/>
      <c r="F93" s="1082"/>
      <c r="G93" s="1091"/>
      <c r="H93" s="1093"/>
      <c r="I93" s="1093"/>
      <c r="J93" s="1093"/>
      <c r="K93" s="1089"/>
      <c r="L93" s="1093"/>
      <c r="M93" s="1093"/>
      <c r="N93" s="1093"/>
      <c r="O93" s="1089"/>
      <c r="P93" s="1093"/>
      <c r="Q93" s="1093"/>
      <c r="R93" s="1093"/>
      <c r="S93" s="1089"/>
    </row>
    <row r="94" spans="2:19" ht="24" outlineLevel="1" x14ac:dyDescent="0.35">
      <c r="B94" s="1080"/>
      <c r="C94" s="1028"/>
      <c r="D94" s="161" t="s">
        <v>377</v>
      </c>
      <c r="E94" s="161" t="s">
        <v>378</v>
      </c>
      <c r="F94" s="177" t="s">
        <v>379</v>
      </c>
      <c r="G94" s="162" t="s">
        <v>380</v>
      </c>
      <c r="H94" s="161" t="s">
        <v>377</v>
      </c>
      <c r="I94" s="161" t="s">
        <v>378</v>
      </c>
      <c r="J94" s="177" t="s">
        <v>379</v>
      </c>
      <c r="K94" s="162" t="s">
        <v>380</v>
      </c>
      <c r="L94" s="161" t="s">
        <v>377</v>
      </c>
      <c r="M94" s="161" t="s">
        <v>378</v>
      </c>
      <c r="N94" s="177" t="s">
        <v>379</v>
      </c>
      <c r="O94" s="162" t="s">
        <v>380</v>
      </c>
      <c r="P94" s="161" t="s">
        <v>377</v>
      </c>
      <c r="Q94" s="161" t="s">
        <v>378</v>
      </c>
      <c r="R94" s="177" t="s">
        <v>379</v>
      </c>
      <c r="S94" s="162" t="s">
        <v>380</v>
      </c>
    </row>
    <row r="95" spans="2:19" ht="29.25" customHeight="1" outlineLevel="1" x14ac:dyDescent="0.35">
      <c r="B95" s="1080"/>
      <c r="C95" s="1028"/>
      <c r="D95" s="1081"/>
      <c r="E95" s="1083"/>
      <c r="F95" s="1081"/>
      <c r="G95" s="1090"/>
      <c r="H95" s="1092"/>
      <c r="I95" s="1092"/>
      <c r="J95" s="1092"/>
      <c r="K95" s="1088"/>
      <c r="L95" s="1092"/>
      <c r="M95" s="1092"/>
      <c r="N95" s="1092"/>
      <c r="O95" s="1088"/>
      <c r="P95" s="1092"/>
      <c r="Q95" s="1092"/>
      <c r="R95" s="1092"/>
      <c r="S95" s="1088"/>
    </row>
    <row r="96" spans="2:19" ht="29.25" customHeight="1" outlineLevel="1" x14ac:dyDescent="0.35">
      <c r="B96" s="1080"/>
      <c r="C96" s="1028"/>
      <c r="D96" s="1082"/>
      <c r="E96" s="1084"/>
      <c r="F96" s="1082"/>
      <c r="G96" s="1091"/>
      <c r="H96" s="1093"/>
      <c r="I96" s="1093"/>
      <c r="J96" s="1093"/>
      <c r="K96" s="1089"/>
      <c r="L96" s="1093"/>
      <c r="M96" s="1093"/>
      <c r="N96" s="1093"/>
      <c r="O96" s="1089"/>
      <c r="P96" s="1093"/>
      <c r="Q96" s="1093"/>
      <c r="R96" s="1093"/>
      <c r="S96" s="1089"/>
    </row>
    <row r="97" spans="2:19" ht="24" outlineLevel="1" x14ac:dyDescent="0.35">
      <c r="B97" s="1080"/>
      <c r="C97" s="1028"/>
      <c r="D97" s="161" t="s">
        <v>377</v>
      </c>
      <c r="E97" s="161" t="s">
        <v>378</v>
      </c>
      <c r="F97" s="177" t="s">
        <v>379</v>
      </c>
      <c r="G97" s="162" t="s">
        <v>380</v>
      </c>
      <c r="H97" s="161" t="s">
        <v>377</v>
      </c>
      <c r="I97" s="161" t="s">
        <v>378</v>
      </c>
      <c r="J97" s="177" t="s">
        <v>379</v>
      </c>
      <c r="K97" s="162" t="s">
        <v>380</v>
      </c>
      <c r="L97" s="161" t="s">
        <v>377</v>
      </c>
      <c r="M97" s="161" t="s">
        <v>378</v>
      </c>
      <c r="N97" s="177" t="s">
        <v>379</v>
      </c>
      <c r="O97" s="162" t="s">
        <v>380</v>
      </c>
      <c r="P97" s="161" t="s">
        <v>377</v>
      </c>
      <c r="Q97" s="161" t="s">
        <v>378</v>
      </c>
      <c r="R97" s="177" t="s">
        <v>379</v>
      </c>
      <c r="S97" s="162" t="s">
        <v>380</v>
      </c>
    </row>
    <row r="98" spans="2:19" ht="29.25" customHeight="1" outlineLevel="1" x14ac:dyDescent="0.35">
      <c r="B98" s="1080"/>
      <c r="C98" s="1028"/>
      <c r="D98" s="1081"/>
      <c r="E98" s="1083"/>
      <c r="F98" s="1081"/>
      <c r="G98" s="1090"/>
      <c r="H98" s="1092"/>
      <c r="I98" s="1092"/>
      <c r="J98" s="1092"/>
      <c r="K98" s="1088"/>
      <c r="L98" s="1092"/>
      <c r="M98" s="1092"/>
      <c r="N98" s="1092"/>
      <c r="O98" s="1088"/>
      <c r="P98" s="1092"/>
      <c r="Q98" s="1092"/>
      <c r="R98" s="1092"/>
      <c r="S98" s="1088"/>
    </row>
    <row r="99" spans="2:19" ht="29.25" customHeight="1" outlineLevel="1" x14ac:dyDescent="0.35">
      <c r="B99" s="1080"/>
      <c r="C99" s="1029"/>
      <c r="D99" s="1082"/>
      <c r="E99" s="1084"/>
      <c r="F99" s="1082"/>
      <c r="G99" s="1091"/>
      <c r="H99" s="1093"/>
      <c r="I99" s="1093"/>
      <c r="J99" s="1093"/>
      <c r="K99" s="1089"/>
      <c r="L99" s="1093"/>
      <c r="M99" s="1093"/>
      <c r="N99" s="1093"/>
      <c r="O99" s="1089"/>
      <c r="P99" s="1093"/>
      <c r="Q99" s="1093"/>
      <c r="R99" s="1093"/>
      <c r="S99" s="1089"/>
    </row>
    <row r="100" spans="2:19" ht="15" thickBot="1" x14ac:dyDescent="0.4">
      <c r="B100" s="150"/>
      <c r="C100" s="150"/>
    </row>
    <row r="101" spans="2:19" ht="15" thickBot="1" x14ac:dyDescent="0.4">
      <c r="B101" s="150"/>
      <c r="C101" s="150"/>
      <c r="D101" s="1012" t="s">
        <v>325</v>
      </c>
      <c r="E101" s="1013"/>
      <c r="F101" s="1013"/>
      <c r="G101" s="1014"/>
      <c r="H101" s="1085" t="s">
        <v>381</v>
      </c>
      <c r="I101" s="1086"/>
      <c r="J101" s="1086"/>
      <c r="K101" s="1087"/>
      <c r="L101" s="1085" t="s">
        <v>327</v>
      </c>
      <c r="M101" s="1086"/>
      <c r="N101" s="1086"/>
      <c r="O101" s="1087"/>
      <c r="P101" s="1085" t="s">
        <v>328</v>
      </c>
      <c r="Q101" s="1086"/>
      <c r="R101" s="1086"/>
      <c r="S101" s="1087"/>
    </row>
    <row r="102" spans="2:19" ht="33.75" customHeight="1" x14ac:dyDescent="0.35">
      <c r="B102" s="1094" t="s">
        <v>718</v>
      </c>
      <c r="C102" s="1015" t="s">
        <v>725</v>
      </c>
      <c r="D102" s="208" t="s">
        <v>382</v>
      </c>
      <c r="E102" s="209" t="s">
        <v>383</v>
      </c>
      <c r="F102" s="1046" t="s">
        <v>384</v>
      </c>
      <c r="G102" s="1054"/>
      <c r="H102" s="208" t="s">
        <v>382</v>
      </c>
      <c r="I102" s="209" t="s">
        <v>383</v>
      </c>
      <c r="J102" s="1046" t="s">
        <v>384</v>
      </c>
      <c r="K102" s="1054"/>
      <c r="L102" s="208" t="s">
        <v>382</v>
      </c>
      <c r="M102" s="209" t="s">
        <v>383</v>
      </c>
      <c r="N102" s="1046" t="s">
        <v>384</v>
      </c>
      <c r="O102" s="1054"/>
      <c r="P102" s="208" t="s">
        <v>382</v>
      </c>
      <c r="Q102" s="209" t="s">
        <v>383</v>
      </c>
      <c r="R102" s="1046" t="s">
        <v>384</v>
      </c>
      <c r="S102" s="1054"/>
    </row>
    <row r="103" spans="2:19" ht="30" customHeight="1" x14ac:dyDescent="0.35">
      <c r="B103" s="1095"/>
      <c r="C103" s="1017"/>
      <c r="D103" s="210">
        <v>0</v>
      </c>
      <c r="E103" s="211">
        <v>0</v>
      </c>
      <c r="F103" s="1066" t="s">
        <v>487</v>
      </c>
      <c r="G103" s="1069"/>
      <c r="H103" s="212">
        <v>3000</v>
      </c>
      <c r="I103" s="213">
        <v>0.5</v>
      </c>
      <c r="J103" s="1097" t="s">
        <v>477</v>
      </c>
      <c r="K103" s="1098"/>
      <c r="L103" s="212"/>
      <c r="M103" s="213"/>
      <c r="N103" s="1097"/>
      <c r="O103" s="1098"/>
      <c r="P103" s="212"/>
      <c r="Q103" s="213"/>
      <c r="R103" s="1097"/>
      <c r="S103" s="1098"/>
    </row>
    <row r="104" spans="2:19" ht="32.25" customHeight="1" x14ac:dyDescent="0.35">
      <c r="B104" s="1095"/>
      <c r="C104" s="1094" t="s">
        <v>719</v>
      </c>
      <c r="D104" s="214" t="s">
        <v>382</v>
      </c>
      <c r="E104" s="161" t="s">
        <v>383</v>
      </c>
      <c r="F104" s="161" t="s">
        <v>385</v>
      </c>
      <c r="G104" s="184" t="s">
        <v>386</v>
      </c>
      <c r="H104" s="214" t="s">
        <v>382</v>
      </c>
      <c r="I104" s="161" t="s">
        <v>383</v>
      </c>
      <c r="J104" s="161" t="s">
        <v>385</v>
      </c>
      <c r="K104" s="184" t="s">
        <v>386</v>
      </c>
      <c r="L104" s="214" t="s">
        <v>382</v>
      </c>
      <c r="M104" s="161" t="s">
        <v>383</v>
      </c>
      <c r="N104" s="161" t="s">
        <v>385</v>
      </c>
      <c r="O104" s="184" t="s">
        <v>386</v>
      </c>
      <c r="P104" s="214" t="s">
        <v>382</v>
      </c>
      <c r="Q104" s="161" t="s">
        <v>383</v>
      </c>
      <c r="R104" s="161" t="s">
        <v>385</v>
      </c>
      <c r="S104" s="184" t="s">
        <v>386</v>
      </c>
    </row>
    <row r="105" spans="2:19" ht="27.75" customHeight="1" x14ac:dyDescent="0.35">
      <c r="B105" s="1095"/>
      <c r="C105" s="1095"/>
      <c r="D105" s="210"/>
      <c r="E105" s="179"/>
      <c r="F105" s="195"/>
      <c r="G105" s="204"/>
      <c r="H105" s="212"/>
      <c r="I105" s="181"/>
      <c r="J105" s="197"/>
      <c r="K105" s="207"/>
      <c r="L105" s="212"/>
      <c r="M105" s="181"/>
      <c r="N105" s="197"/>
      <c r="O105" s="207"/>
      <c r="P105" s="212"/>
      <c r="Q105" s="181"/>
      <c r="R105" s="197"/>
      <c r="S105" s="207"/>
    </row>
    <row r="106" spans="2:19" ht="27.75" customHeight="1" outlineLevel="1" x14ac:dyDescent="0.35">
      <c r="B106" s="1095"/>
      <c r="C106" s="1095"/>
      <c r="D106" s="214" t="s">
        <v>382</v>
      </c>
      <c r="E106" s="161" t="s">
        <v>383</v>
      </c>
      <c r="F106" s="161" t="s">
        <v>385</v>
      </c>
      <c r="G106" s="184" t="s">
        <v>386</v>
      </c>
      <c r="H106" s="214" t="s">
        <v>382</v>
      </c>
      <c r="I106" s="161" t="s">
        <v>383</v>
      </c>
      <c r="J106" s="161" t="s">
        <v>385</v>
      </c>
      <c r="K106" s="184" t="s">
        <v>386</v>
      </c>
      <c r="L106" s="214" t="s">
        <v>382</v>
      </c>
      <c r="M106" s="161" t="s">
        <v>383</v>
      </c>
      <c r="N106" s="161" t="s">
        <v>385</v>
      </c>
      <c r="O106" s="184" t="s">
        <v>386</v>
      </c>
      <c r="P106" s="214" t="s">
        <v>382</v>
      </c>
      <c r="Q106" s="161" t="s">
        <v>383</v>
      </c>
      <c r="R106" s="161" t="s">
        <v>385</v>
      </c>
      <c r="S106" s="184" t="s">
        <v>386</v>
      </c>
    </row>
    <row r="107" spans="2:19" ht="27.75" customHeight="1" outlineLevel="1" x14ac:dyDescent="0.35">
      <c r="B107" s="1095"/>
      <c r="C107" s="1095"/>
      <c r="D107" s="210"/>
      <c r="E107" s="179"/>
      <c r="F107" s="195"/>
      <c r="G107" s="204"/>
      <c r="H107" s="212"/>
      <c r="I107" s="181"/>
      <c r="J107" s="197"/>
      <c r="K107" s="207"/>
      <c r="L107" s="212"/>
      <c r="M107" s="181"/>
      <c r="N107" s="197"/>
      <c r="O107" s="207"/>
      <c r="P107" s="212"/>
      <c r="Q107" s="181"/>
      <c r="R107" s="197"/>
      <c r="S107" s="207"/>
    </row>
    <row r="108" spans="2:19" ht="27.75" customHeight="1" outlineLevel="1" x14ac:dyDescent="0.35">
      <c r="B108" s="1095"/>
      <c r="C108" s="1095"/>
      <c r="D108" s="214" t="s">
        <v>382</v>
      </c>
      <c r="E108" s="161" t="s">
        <v>383</v>
      </c>
      <c r="F108" s="161" t="s">
        <v>385</v>
      </c>
      <c r="G108" s="184" t="s">
        <v>386</v>
      </c>
      <c r="H108" s="214" t="s">
        <v>382</v>
      </c>
      <c r="I108" s="161" t="s">
        <v>383</v>
      </c>
      <c r="J108" s="161" t="s">
        <v>385</v>
      </c>
      <c r="K108" s="184" t="s">
        <v>386</v>
      </c>
      <c r="L108" s="214" t="s">
        <v>382</v>
      </c>
      <c r="M108" s="161" t="s">
        <v>383</v>
      </c>
      <c r="N108" s="161" t="s">
        <v>385</v>
      </c>
      <c r="O108" s="184" t="s">
        <v>386</v>
      </c>
      <c r="P108" s="214" t="s">
        <v>382</v>
      </c>
      <c r="Q108" s="161" t="s">
        <v>383</v>
      </c>
      <c r="R108" s="161" t="s">
        <v>385</v>
      </c>
      <c r="S108" s="184" t="s">
        <v>386</v>
      </c>
    </row>
    <row r="109" spans="2:19" ht="27.75" customHeight="1" outlineLevel="1" x14ac:dyDescent="0.35">
      <c r="B109" s="1095"/>
      <c r="C109" s="1095"/>
      <c r="D109" s="210"/>
      <c r="E109" s="179"/>
      <c r="F109" s="195"/>
      <c r="G109" s="204"/>
      <c r="H109" s="212"/>
      <c r="I109" s="181"/>
      <c r="J109" s="197"/>
      <c r="K109" s="207"/>
      <c r="L109" s="212"/>
      <c r="M109" s="181"/>
      <c r="N109" s="197"/>
      <c r="O109" s="207"/>
      <c r="P109" s="212"/>
      <c r="Q109" s="181"/>
      <c r="R109" s="197"/>
      <c r="S109" s="207"/>
    </row>
    <row r="110" spans="2:19" ht="27.75" customHeight="1" outlineLevel="1" x14ac:dyDescent="0.35">
      <c r="B110" s="1095"/>
      <c r="C110" s="1095"/>
      <c r="D110" s="214" t="s">
        <v>382</v>
      </c>
      <c r="E110" s="161" t="s">
        <v>383</v>
      </c>
      <c r="F110" s="161" t="s">
        <v>385</v>
      </c>
      <c r="G110" s="184" t="s">
        <v>386</v>
      </c>
      <c r="H110" s="214" t="s">
        <v>382</v>
      </c>
      <c r="I110" s="161" t="s">
        <v>383</v>
      </c>
      <c r="J110" s="161" t="s">
        <v>385</v>
      </c>
      <c r="K110" s="184" t="s">
        <v>386</v>
      </c>
      <c r="L110" s="214" t="s">
        <v>382</v>
      </c>
      <c r="M110" s="161" t="s">
        <v>383</v>
      </c>
      <c r="N110" s="161" t="s">
        <v>385</v>
      </c>
      <c r="O110" s="184" t="s">
        <v>386</v>
      </c>
      <c r="P110" s="214" t="s">
        <v>382</v>
      </c>
      <c r="Q110" s="161" t="s">
        <v>383</v>
      </c>
      <c r="R110" s="161" t="s">
        <v>385</v>
      </c>
      <c r="S110" s="184" t="s">
        <v>386</v>
      </c>
    </row>
    <row r="111" spans="2:19" ht="27.75" customHeight="1" outlineLevel="1" x14ac:dyDescent="0.35">
      <c r="B111" s="1096"/>
      <c r="C111" s="1096"/>
      <c r="D111" s="210"/>
      <c r="E111" s="179"/>
      <c r="F111" s="195"/>
      <c r="G111" s="204"/>
      <c r="H111" s="212"/>
      <c r="I111" s="181"/>
      <c r="J111" s="197"/>
      <c r="K111" s="207"/>
      <c r="L111" s="212"/>
      <c r="M111" s="181"/>
      <c r="N111" s="197"/>
      <c r="O111" s="207"/>
      <c r="P111" s="212"/>
      <c r="Q111" s="181"/>
      <c r="R111" s="197"/>
      <c r="S111" s="207"/>
    </row>
    <row r="112" spans="2:19" ht="26.25" customHeight="1" x14ac:dyDescent="0.35">
      <c r="B112" s="1030" t="s">
        <v>720</v>
      </c>
      <c r="C112" s="1101" t="s">
        <v>721</v>
      </c>
      <c r="D112" s="215" t="s">
        <v>387</v>
      </c>
      <c r="E112" s="215" t="s">
        <v>388</v>
      </c>
      <c r="F112" s="215" t="s">
        <v>324</v>
      </c>
      <c r="G112" s="216" t="s">
        <v>389</v>
      </c>
      <c r="H112" s="217" t="s">
        <v>387</v>
      </c>
      <c r="I112" s="215" t="s">
        <v>388</v>
      </c>
      <c r="J112" s="215" t="s">
        <v>324</v>
      </c>
      <c r="K112" s="216" t="s">
        <v>389</v>
      </c>
      <c r="L112" s="215" t="s">
        <v>387</v>
      </c>
      <c r="M112" s="215" t="s">
        <v>388</v>
      </c>
      <c r="N112" s="215" t="s">
        <v>324</v>
      </c>
      <c r="O112" s="216" t="s">
        <v>389</v>
      </c>
      <c r="P112" s="215" t="s">
        <v>387</v>
      </c>
      <c r="Q112" s="215" t="s">
        <v>388</v>
      </c>
      <c r="R112" s="215" t="s">
        <v>324</v>
      </c>
      <c r="S112" s="216" t="s">
        <v>389</v>
      </c>
    </row>
    <row r="113" spans="2:19" ht="32.25" customHeight="1" x14ac:dyDescent="0.35">
      <c r="B113" s="1031"/>
      <c r="C113" s="1102"/>
      <c r="D113" s="178"/>
      <c r="E113" s="178"/>
      <c r="F113" s="178"/>
      <c r="G113" s="178"/>
      <c r="H113" s="200"/>
      <c r="I113" s="180"/>
      <c r="J113" s="180"/>
      <c r="K113" s="201"/>
      <c r="L113" s="180"/>
      <c r="M113" s="180"/>
      <c r="N113" s="180"/>
      <c r="O113" s="201"/>
      <c r="P113" s="180"/>
      <c r="Q113" s="180"/>
      <c r="R113" s="180"/>
      <c r="S113" s="201"/>
    </row>
    <row r="114" spans="2:19" ht="32.25" customHeight="1" x14ac:dyDescent="0.35">
      <c r="B114" s="1031"/>
      <c r="C114" s="1094" t="s">
        <v>722</v>
      </c>
      <c r="D114" s="161" t="s">
        <v>390</v>
      </c>
      <c r="E114" s="1044" t="s">
        <v>391</v>
      </c>
      <c r="F114" s="1079"/>
      <c r="G114" s="162" t="s">
        <v>392</v>
      </c>
      <c r="H114" s="161" t="s">
        <v>390</v>
      </c>
      <c r="I114" s="1044" t="s">
        <v>391</v>
      </c>
      <c r="J114" s="1079"/>
      <c r="K114" s="162" t="s">
        <v>392</v>
      </c>
      <c r="L114" s="161" t="s">
        <v>390</v>
      </c>
      <c r="M114" s="1044" t="s">
        <v>391</v>
      </c>
      <c r="N114" s="1079"/>
      <c r="O114" s="162" t="s">
        <v>392</v>
      </c>
      <c r="P114" s="161" t="s">
        <v>390</v>
      </c>
      <c r="Q114" s="161" t="s">
        <v>391</v>
      </c>
      <c r="R114" s="1044" t="s">
        <v>391</v>
      </c>
      <c r="S114" s="1079"/>
    </row>
    <row r="115" spans="2:19" ht="23.25" customHeight="1" x14ac:dyDescent="0.35">
      <c r="B115" s="1031"/>
      <c r="C115" s="1095"/>
      <c r="D115" s="218">
        <v>0</v>
      </c>
      <c r="E115" s="1103" t="s">
        <v>436</v>
      </c>
      <c r="F115" s="1104"/>
      <c r="G115" s="165"/>
      <c r="H115" s="219">
        <v>2000</v>
      </c>
      <c r="I115" s="1099"/>
      <c r="J115" s="1100"/>
      <c r="K115" s="190"/>
      <c r="L115" s="219"/>
      <c r="M115" s="1099"/>
      <c r="N115" s="1100"/>
      <c r="O115" s="168"/>
      <c r="P115" s="219"/>
      <c r="Q115" s="166"/>
      <c r="R115" s="1099"/>
      <c r="S115" s="1100"/>
    </row>
    <row r="116" spans="2:19" ht="23.25" customHeight="1" outlineLevel="1" x14ac:dyDescent="0.35">
      <c r="B116" s="1031"/>
      <c r="C116" s="1095"/>
      <c r="D116" s="161" t="s">
        <v>390</v>
      </c>
      <c r="E116" s="1044" t="s">
        <v>391</v>
      </c>
      <c r="F116" s="1079"/>
      <c r="G116" s="162" t="s">
        <v>392</v>
      </c>
      <c r="H116" s="161" t="s">
        <v>390</v>
      </c>
      <c r="I116" s="1044" t="s">
        <v>391</v>
      </c>
      <c r="J116" s="1079"/>
      <c r="K116" s="162" t="s">
        <v>392</v>
      </c>
      <c r="L116" s="161" t="s">
        <v>390</v>
      </c>
      <c r="M116" s="1044" t="s">
        <v>391</v>
      </c>
      <c r="N116" s="1079"/>
      <c r="O116" s="162" t="s">
        <v>392</v>
      </c>
      <c r="P116" s="161" t="s">
        <v>390</v>
      </c>
      <c r="Q116" s="161" t="s">
        <v>391</v>
      </c>
      <c r="R116" s="1044" t="s">
        <v>391</v>
      </c>
      <c r="S116" s="1079"/>
    </row>
    <row r="117" spans="2:19" ht="23.25" customHeight="1" outlineLevel="1" x14ac:dyDescent="0.35">
      <c r="B117" s="1031"/>
      <c r="C117" s="1095"/>
      <c r="D117" s="218">
        <v>0</v>
      </c>
      <c r="E117" s="1103" t="s">
        <v>424</v>
      </c>
      <c r="F117" s="1104"/>
      <c r="G117" s="165"/>
      <c r="H117" s="219">
        <v>500</v>
      </c>
      <c r="I117" s="1099"/>
      <c r="J117" s="1100"/>
      <c r="K117" s="168"/>
      <c r="L117" s="219"/>
      <c r="M117" s="1099"/>
      <c r="N117" s="1100"/>
      <c r="O117" s="168"/>
      <c r="P117" s="219"/>
      <c r="Q117" s="166"/>
      <c r="R117" s="1099"/>
      <c r="S117" s="1100"/>
    </row>
    <row r="118" spans="2:19" ht="23.25" customHeight="1" outlineLevel="1" x14ac:dyDescent="0.35">
      <c r="B118" s="1031"/>
      <c r="C118" s="1095"/>
      <c r="D118" s="161" t="s">
        <v>390</v>
      </c>
      <c r="E118" s="1044" t="s">
        <v>391</v>
      </c>
      <c r="F118" s="1079"/>
      <c r="G118" s="162" t="s">
        <v>392</v>
      </c>
      <c r="H118" s="161" t="s">
        <v>390</v>
      </c>
      <c r="I118" s="1044" t="s">
        <v>391</v>
      </c>
      <c r="J118" s="1079"/>
      <c r="K118" s="162" t="s">
        <v>392</v>
      </c>
      <c r="L118" s="161" t="s">
        <v>390</v>
      </c>
      <c r="M118" s="1044" t="s">
        <v>391</v>
      </c>
      <c r="N118" s="1079"/>
      <c r="O118" s="162" t="s">
        <v>392</v>
      </c>
      <c r="P118" s="161" t="s">
        <v>390</v>
      </c>
      <c r="Q118" s="161" t="s">
        <v>391</v>
      </c>
      <c r="R118" s="1044" t="s">
        <v>391</v>
      </c>
      <c r="S118" s="1079"/>
    </row>
    <row r="119" spans="2:19" ht="23.25" customHeight="1" outlineLevel="1" x14ac:dyDescent="0.35">
      <c r="B119" s="1031"/>
      <c r="C119" s="1095"/>
      <c r="D119" s="218">
        <v>0</v>
      </c>
      <c r="E119" s="1103" t="s">
        <v>456</v>
      </c>
      <c r="F119" s="1104"/>
      <c r="G119" s="165"/>
      <c r="H119" s="219">
        <v>300</v>
      </c>
      <c r="I119" s="1099"/>
      <c r="J119" s="1100"/>
      <c r="K119" s="168"/>
      <c r="L119" s="219"/>
      <c r="M119" s="1099"/>
      <c r="N119" s="1100"/>
      <c r="O119" s="168"/>
      <c r="P119" s="219"/>
      <c r="Q119" s="166"/>
      <c r="R119" s="1099"/>
      <c r="S119" s="1100"/>
    </row>
    <row r="120" spans="2:19" ht="23.25" customHeight="1" outlineLevel="1" x14ac:dyDescent="0.35">
      <c r="B120" s="1031"/>
      <c r="C120" s="1095"/>
      <c r="D120" s="161" t="s">
        <v>390</v>
      </c>
      <c r="E120" s="1044" t="s">
        <v>391</v>
      </c>
      <c r="F120" s="1079"/>
      <c r="G120" s="162" t="s">
        <v>392</v>
      </c>
      <c r="H120" s="161" t="s">
        <v>390</v>
      </c>
      <c r="I120" s="1044" t="s">
        <v>391</v>
      </c>
      <c r="J120" s="1079"/>
      <c r="K120" s="162" t="s">
        <v>392</v>
      </c>
      <c r="L120" s="161" t="s">
        <v>390</v>
      </c>
      <c r="M120" s="1044" t="s">
        <v>391</v>
      </c>
      <c r="N120" s="1079"/>
      <c r="O120" s="162" t="s">
        <v>392</v>
      </c>
      <c r="P120" s="161" t="s">
        <v>390</v>
      </c>
      <c r="Q120" s="161" t="s">
        <v>391</v>
      </c>
      <c r="R120" s="1044" t="s">
        <v>391</v>
      </c>
      <c r="S120" s="1079"/>
    </row>
    <row r="121" spans="2:19" ht="23.25" customHeight="1" outlineLevel="1" x14ac:dyDescent="0.35">
      <c r="B121" s="1032"/>
      <c r="C121" s="1096"/>
      <c r="D121" s="218">
        <v>0</v>
      </c>
      <c r="E121" s="1103" t="s">
        <v>450</v>
      </c>
      <c r="F121" s="1104"/>
      <c r="G121" s="165"/>
      <c r="H121" s="219">
        <v>200</v>
      </c>
      <c r="I121" s="1099"/>
      <c r="J121" s="1100"/>
      <c r="K121" s="168"/>
      <c r="L121" s="219"/>
      <c r="M121" s="1099"/>
      <c r="N121" s="1100"/>
      <c r="O121" s="168"/>
      <c r="P121" s="219"/>
      <c r="Q121" s="166"/>
      <c r="R121" s="1099"/>
      <c r="S121" s="1100"/>
    </row>
    <row r="122" spans="2:19" ht="15" thickBot="1" x14ac:dyDescent="0.4">
      <c r="B122" s="150"/>
      <c r="C122" s="150"/>
    </row>
    <row r="123" spans="2:19" ht="15" thickBot="1" x14ac:dyDescent="0.4">
      <c r="B123" s="150"/>
      <c r="C123" s="150"/>
      <c r="D123" s="1012" t="s">
        <v>325</v>
      </c>
      <c r="E123" s="1013"/>
      <c r="F123" s="1013"/>
      <c r="G123" s="1014"/>
      <c r="H123" s="1012" t="s">
        <v>326</v>
      </c>
      <c r="I123" s="1013"/>
      <c r="J123" s="1013"/>
      <c r="K123" s="1014"/>
      <c r="L123" s="1013" t="s">
        <v>327</v>
      </c>
      <c r="M123" s="1013"/>
      <c r="N123" s="1013"/>
      <c r="O123" s="1013"/>
      <c r="P123" s="1012" t="s">
        <v>328</v>
      </c>
      <c r="Q123" s="1013"/>
      <c r="R123" s="1013"/>
      <c r="S123" s="1014"/>
    </row>
    <row r="124" spans="2:19" x14ac:dyDescent="0.35">
      <c r="B124" s="1015" t="s">
        <v>393</v>
      </c>
      <c r="C124" s="1015" t="s">
        <v>394</v>
      </c>
      <c r="D124" s="1046" t="s">
        <v>395</v>
      </c>
      <c r="E124" s="1052"/>
      <c r="F124" s="1052"/>
      <c r="G124" s="1054"/>
      <c r="H124" s="1046" t="s">
        <v>395</v>
      </c>
      <c r="I124" s="1052"/>
      <c r="J124" s="1052"/>
      <c r="K124" s="1054"/>
      <c r="L124" s="1046" t="s">
        <v>395</v>
      </c>
      <c r="M124" s="1052"/>
      <c r="N124" s="1052"/>
      <c r="O124" s="1054"/>
      <c r="P124" s="1046" t="s">
        <v>395</v>
      </c>
      <c r="Q124" s="1052"/>
      <c r="R124" s="1052"/>
      <c r="S124" s="1054"/>
    </row>
    <row r="125" spans="2:19" ht="45" customHeight="1" x14ac:dyDescent="0.35">
      <c r="B125" s="1017"/>
      <c r="C125" s="1017"/>
      <c r="D125" s="1114"/>
      <c r="E125" s="1115"/>
      <c r="F125" s="1115"/>
      <c r="G125" s="1116"/>
      <c r="H125" s="1117"/>
      <c r="I125" s="1118"/>
      <c r="J125" s="1118"/>
      <c r="K125" s="1119"/>
      <c r="L125" s="1117"/>
      <c r="M125" s="1118"/>
      <c r="N125" s="1118"/>
      <c r="O125" s="1119"/>
      <c r="P125" s="1117"/>
      <c r="Q125" s="1118"/>
      <c r="R125" s="1118"/>
      <c r="S125" s="1119"/>
    </row>
    <row r="126" spans="2:19" ht="32.25" customHeight="1" x14ac:dyDescent="0.35">
      <c r="B126" s="1027" t="s">
        <v>396</v>
      </c>
      <c r="C126" s="1027" t="s">
        <v>397</v>
      </c>
      <c r="D126" s="215" t="s">
        <v>398</v>
      </c>
      <c r="E126" s="183" t="s">
        <v>324</v>
      </c>
      <c r="F126" s="161" t="s">
        <v>346</v>
      </c>
      <c r="G126" s="162" t="s">
        <v>361</v>
      </c>
      <c r="H126" s="215" t="s">
        <v>398</v>
      </c>
      <c r="I126" s="229" t="s">
        <v>324</v>
      </c>
      <c r="J126" s="161" t="s">
        <v>346</v>
      </c>
      <c r="K126" s="162" t="s">
        <v>361</v>
      </c>
      <c r="L126" s="215" t="s">
        <v>398</v>
      </c>
      <c r="M126" s="229" t="s">
        <v>324</v>
      </c>
      <c r="N126" s="161" t="s">
        <v>346</v>
      </c>
      <c r="O126" s="162" t="s">
        <v>361</v>
      </c>
      <c r="P126" s="215" t="s">
        <v>398</v>
      </c>
      <c r="Q126" s="229" t="s">
        <v>324</v>
      </c>
      <c r="R126" s="161" t="s">
        <v>346</v>
      </c>
      <c r="S126" s="162" t="s">
        <v>361</v>
      </c>
    </row>
    <row r="127" spans="2:19" ht="23.25" customHeight="1" x14ac:dyDescent="0.35">
      <c r="B127" s="1028"/>
      <c r="C127" s="1029"/>
      <c r="D127" s="178"/>
      <c r="E127" s="220"/>
      <c r="F127" s="164"/>
      <c r="G127" s="199"/>
      <c r="H127" s="180"/>
      <c r="I127" s="232"/>
      <c r="J127" s="180"/>
      <c r="K127" s="230"/>
      <c r="L127" s="180"/>
      <c r="M127" s="232"/>
      <c r="N127" s="180"/>
      <c r="O127" s="230"/>
      <c r="P127" s="180"/>
      <c r="Q127" s="232"/>
      <c r="R127" s="180"/>
      <c r="S127" s="230"/>
    </row>
    <row r="128" spans="2:19" ht="29.25" customHeight="1" x14ac:dyDescent="0.35">
      <c r="B128" s="1028"/>
      <c r="C128" s="1027" t="s">
        <v>399</v>
      </c>
      <c r="D128" s="161" t="s">
        <v>400</v>
      </c>
      <c r="E128" s="1044" t="s">
        <v>401</v>
      </c>
      <c r="F128" s="1079"/>
      <c r="G128" s="162" t="s">
        <v>402</v>
      </c>
      <c r="H128" s="161" t="s">
        <v>400</v>
      </c>
      <c r="I128" s="1044" t="s">
        <v>401</v>
      </c>
      <c r="J128" s="1079"/>
      <c r="K128" s="162" t="s">
        <v>402</v>
      </c>
      <c r="L128" s="161" t="s">
        <v>400</v>
      </c>
      <c r="M128" s="1044" t="s">
        <v>401</v>
      </c>
      <c r="N128" s="1079"/>
      <c r="O128" s="162" t="s">
        <v>402</v>
      </c>
      <c r="P128" s="161" t="s">
        <v>400</v>
      </c>
      <c r="Q128" s="1044" t="s">
        <v>401</v>
      </c>
      <c r="R128" s="1079"/>
      <c r="S128" s="162" t="s">
        <v>402</v>
      </c>
    </row>
    <row r="129" spans="2:19" ht="39" customHeight="1" x14ac:dyDescent="0.35">
      <c r="B129" s="1029"/>
      <c r="C129" s="1029"/>
      <c r="D129" s="218"/>
      <c r="E129" s="1103"/>
      <c r="F129" s="1104"/>
      <c r="G129" s="165"/>
      <c r="H129" s="219"/>
      <c r="I129" s="1099"/>
      <c r="J129" s="1100"/>
      <c r="K129" s="168"/>
      <c r="L129" s="219"/>
      <c r="M129" s="1099"/>
      <c r="N129" s="1100"/>
      <c r="O129" s="168"/>
      <c r="P129" s="219"/>
      <c r="Q129" s="1099"/>
      <c r="R129" s="1100"/>
      <c r="S129" s="168"/>
    </row>
    <row r="133" spans="2:19" hidden="1" x14ac:dyDescent="0.35"/>
    <row r="134" spans="2:19" hidden="1" x14ac:dyDescent="0.35"/>
    <row r="135" spans="2:19" hidden="1" x14ac:dyDescent="0.35">
      <c r="D135" s="133" t="s">
        <v>403</v>
      </c>
    </row>
    <row r="136" spans="2:19" hidden="1" x14ac:dyDescent="0.35">
      <c r="D136" s="133" t="s">
        <v>404</v>
      </c>
      <c r="E136" s="133" t="s">
        <v>405</v>
      </c>
      <c r="F136" s="133" t="s">
        <v>406</v>
      </c>
      <c r="H136" s="133" t="s">
        <v>407</v>
      </c>
      <c r="I136" s="133" t="s">
        <v>408</v>
      </c>
    </row>
    <row r="137" spans="2:19" hidden="1" x14ac:dyDescent="0.35">
      <c r="D137" s="133" t="s">
        <v>409</v>
      </c>
      <c r="E137" s="133" t="s">
        <v>410</v>
      </c>
      <c r="F137" s="133" t="s">
        <v>411</v>
      </c>
      <c r="H137" s="133" t="s">
        <v>412</v>
      </c>
      <c r="I137" s="133" t="s">
        <v>413</v>
      </c>
    </row>
    <row r="138" spans="2:19" hidden="1" x14ac:dyDescent="0.35">
      <c r="D138" s="133" t="s">
        <v>414</v>
      </c>
      <c r="E138" s="133" t="s">
        <v>415</v>
      </c>
      <c r="F138" s="133" t="s">
        <v>416</v>
      </c>
      <c r="H138" s="133" t="s">
        <v>417</v>
      </c>
      <c r="I138" s="133" t="s">
        <v>418</v>
      </c>
    </row>
    <row r="139" spans="2:19" hidden="1" x14ac:dyDescent="0.35">
      <c r="D139" s="133" t="s">
        <v>419</v>
      </c>
      <c r="F139" s="133" t="s">
        <v>420</v>
      </c>
      <c r="G139" s="133" t="s">
        <v>421</v>
      </c>
      <c r="H139" s="133" t="s">
        <v>422</v>
      </c>
      <c r="I139" s="133" t="s">
        <v>423</v>
      </c>
      <c r="K139" s="133" t="s">
        <v>424</v>
      </c>
    </row>
    <row r="140" spans="2:19" hidden="1" x14ac:dyDescent="0.35">
      <c r="D140" s="133" t="s">
        <v>425</v>
      </c>
      <c r="F140" s="133" t="s">
        <v>426</v>
      </c>
      <c r="G140" s="133" t="s">
        <v>427</v>
      </c>
      <c r="H140" s="133" t="s">
        <v>428</v>
      </c>
      <c r="I140" s="133" t="s">
        <v>429</v>
      </c>
      <c r="K140" s="133" t="s">
        <v>430</v>
      </c>
      <c r="L140" s="133" t="s">
        <v>431</v>
      </c>
    </row>
    <row r="141" spans="2:19" hidden="1" x14ac:dyDescent="0.35">
      <c r="D141" s="133" t="s">
        <v>432</v>
      </c>
      <c r="E141" s="221" t="s">
        <v>433</v>
      </c>
      <c r="G141" s="133" t="s">
        <v>434</v>
      </c>
      <c r="H141" s="133" t="s">
        <v>435</v>
      </c>
      <c r="K141" s="133" t="s">
        <v>436</v>
      </c>
      <c r="L141" s="133" t="s">
        <v>437</v>
      </c>
    </row>
    <row r="142" spans="2:19" hidden="1" x14ac:dyDescent="0.35">
      <c r="D142" s="133" t="s">
        <v>438</v>
      </c>
      <c r="E142" s="222" t="s">
        <v>439</v>
      </c>
      <c r="K142" s="133" t="s">
        <v>440</v>
      </c>
      <c r="L142" s="133" t="s">
        <v>441</v>
      </c>
    </row>
    <row r="143" spans="2:19" hidden="1" x14ac:dyDescent="0.35">
      <c r="E143" s="223" t="s">
        <v>442</v>
      </c>
      <c r="H143" s="133" t="s">
        <v>443</v>
      </c>
      <c r="K143" s="133" t="s">
        <v>444</v>
      </c>
      <c r="L143" s="133" t="s">
        <v>445</v>
      </c>
    </row>
    <row r="144" spans="2:19" hidden="1" x14ac:dyDescent="0.35">
      <c r="H144" s="133" t="s">
        <v>446</v>
      </c>
      <c r="K144" s="133" t="s">
        <v>447</v>
      </c>
      <c r="L144" s="133" t="s">
        <v>448</v>
      </c>
    </row>
    <row r="145" spans="2:12" hidden="1" x14ac:dyDescent="0.35">
      <c r="H145" s="133" t="s">
        <v>449</v>
      </c>
      <c r="K145" s="133" t="s">
        <v>450</v>
      </c>
      <c r="L145" s="133" t="s">
        <v>451</v>
      </c>
    </row>
    <row r="146" spans="2:12" hidden="1" x14ac:dyDescent="0.35">
      <c r="B146" s="133" t="s">
        <v>452</v>
      </c>
      <c r="C146" s="133" t="s">
        <v>453</v>
      </c>
      <c r="D146" s="133" t="s">
        <v>452</v>
      </c>
      <c r="G146" s="133" t="s">
        <v>454</v>
      </c>
      <c r="H146" s="133" t="s">
        <v>455</v>
      </c>
      <c r="J146" s="133" t="s">
        <v>287</v>
      </c>
      <c r="K146" s="133" t="s">
        <v>456</v>
      </c>
      <c r="L146" s="133" t="s">
        <v>457</v>
      </c>
    </row>
    <row r="147" spans="2:12" hidden="1" x14ac:dyDescent="0.35">
      <c r="B147" s="133">
        <v>1</v>
      </c>
      <c r="C147" s="133" t="s">
        <v>458</v>
      </c>
      <c r="D147" s="133" t="s">
        <v>459</v>
      </c>
      <c r="E147" s="133" t="s">
        <v>361</v>
      </c>
      <c r="F147" s="133" t="s">
        <v>11</v>
      </c>
      <c r="G147" s="133" t="s">
        <v>460</v>
      </c>
      <c r="H147" s="133" t="s">
        <v>461</v>
      </c>
      <c r="J147" s="133" t="s">
        <v>436</v>
      </c>
      <c r="K147" s="133" t="s">
        <v>462</v>
      </c>
    </row>
    <row r="148" spans="2:12" hidden="1" x14ac:dyDescent="0.35">
      <c r="B148" s="133">
        <v>2</v>
      </c>
      <c r="C148" s="133" t="s">
        <v>463</v>
      </c>
      <c r="D148" s="133" t="s">
        <v>464</v>
      </c>
      <c r="E148" s="133" t="s">
        <v>346</v>
      </c>
      <c r="F148" s="133" t="s">
        <v>18</v>
      </c>
      <c r="G148" s="133" t="s">
        <v>465</v>
      </c>
      <c r="J148" s="133" t="s">
        <v>466</v>
      </c>
      <c r="K148" s="133" t="s">
        <v>467</v>
      </c>
    </row>
    <row r="149" spans="2:12" hidden="1" x14ac:dyDescent="0.35">
      <c r="B149" s="133">
        <v>3</v>
      </c>
      <c r="C149" s="133" t="s">
        <v>468</v>
      </c>
      <c r="D149" s="133" t="s">
        <v>469</v>
      </c>
      <c r="E149" s="133" t="s">
        <v>324</v>
      </c>
      <c r="G149" s="133" t="s">
        <v>470</v>
      </c>
      <c r="J149" s="133" t="s">
        <v>471</v>
      </c>
      <c r="K149" s="133" t="s">
        <v>472</v>
      </c>
    </row>
    <row r="150" spans="2:12" hidden="1" x14ac:dyDescent="0.35">
      <c r="B150" s="133">
        <v>4</v>
      </c>
      <c r="C150" s="133" t="s">
        <v>461</v>
      </c>
      <c r="H150" s="133" t="s">
        <v>473</v>
      </c>
      <c r="I150" s="133" t="s">
        <v>474</v>
      </c>
      <c r="J150" s="133" t="s">
        <v>475</v>
      </c>
      <c r="K150" s="133" t="s">
        <v>476</v>
      </c>
    </row>
    <row r="151" spans="2:12" hidden="1" x14ac:dyDescent="0.35">
      <c r="D151" s="133" t="s">
        <v>470</v>
      </c>
      <c r="H151" s="133" t="s">
        <v>477</v>
      </c>
      <c r="I151" s="133" t="s">
        <v>478</v>
      </c>
      <c r="J151" s="133" t="s">
        <v>479</v>
      </c>
      <c r="K151" s="133" t="s">
        <v>480</v>
      </c>
    </row>
    <row r="152" spans="2:12" hidden="1" x14ac:dyDescent="0.35">
      <c r="D152" s="133" t="s">
        <v>481</v>
      </c>
      <c r="H152" s="133" t="s">
        <v>482</v>
      </c>
      <c r="I152" s="133" t="s">
        <v>483</v>
      </c>
      <c r="J152" s="133" t="s">
        <v>484</v>
      </c>
      <c r="K152" s="133" t="s">
        <v>485</v>
      </c>
    </row>
    <row r="153" spans="2:12" hidden="1" x14ac:dyDescent="0.35">
      <c r="D153" s="133" t="s">
        <v>486</v>
      </c>
      <c r="H153" s="133" t="s">
        <v>487</v>
      </c>
      <c r="J153" s="133" t="s">
        <v>488</v>
      </c>
      <c r="K153" s="133" t="s">
        <v>489</v>
      </c>
    </row>
    <row r="154" spans="2:12" hidden="1" x14ac:dyDescent="0.35">
      <c r="H154" s="133" t="s">
        <v>490</v>
      </c>
      <c r="J154" s="133" t="s">
        <v>491</v>
      </c>
    </row>
    <row r="155" spans="2:12" ht="58" hidden="1" x14ac:dyDescent="0.35">
      <c r="D155" s="224" t="s">
        <v>492</v>
      </c>
      <c r="E155" s="133" t="s">
        <v>493</v>
      </c>
      <c r="F155" s="133" t="s">
        <v>494</v>
      </c>
      <c r="G155" s="133" t="s">
        <v>495</v>
      </c>
      <c r="H155" s="133" t="s">
        <v>496</v>
      </c>
      <c r="I155" s="133" t="s">
        <v>497</v>
      </c>
      <c r="J155" s="133" t="s">
        <v>498</v>
      </c>
      <c r="K155" s="133" t="s">
        <v>499</v>
      </c>
    </row>
    <row r="156" spans="2:12" ht="72.5" hidden="1" x14ac:dyDescent="0.35">
      <c r="B156" s="133" t="s">
        <v>602</v>
      </c>
      <c r="C156" s="133" t="s">
        <v>601</v>
      </c>
      <c r="D156" s="224" t="s">
        <v>500</v>
      </c>
      <c r="E156" s="133" t="s">
        <v>501</v>
      </c>
      <c r="F156" s="133" t="s">
        <v>502</v>
      </c>
      <c r="G156" s="133" t="s">
        <v>503</v>
      </c>
      <c r="H156" s="133" t="s">
        <v>504</v>
      </c>
      <c r="I156" s="133" t="s">
        <v>505</v>
      </c>
      <c r="J156" s="133" t="s">
        <v>506</v>
      </c>
      <c r="K156" s="133" t="s">
        <v>507</v>
      </c>
    </row>
    <row r="157" spans="2:12" ht="43.5" hidden="1" x14ac:dyDescent="0.35">
      <c r="B157" s="133" t="s">
        <v>603</v>
      </c>
      <c r="C157" s="133" t="s">
        <v>600</v>
      </c>
      <c r="D157" s="224" t="s">
        <v>508</v>
      </c>
      <c r="E157" s="133" t="s">
        <v>509</v>
      </c>
      <c r="F157" s="133" t="s">
        <v>510</v>
      </c>
      <c r="G157" s="133" t="s">
        <v>511</v>
      </c>
      <c r="H157" s="133" t="s">
        <v>512</v>
      </c>
      <c r="I157" s="133" t="s">
        <v>513</v>
      </c>
      <c r="J157" s="133" t="s">
        <v>514</v>
      </c>
      <c r="K157" s="133" t="s">
        <v>515</v>
      </c>
    </row>
    <row r="158" spans="2:12" hidden="1" x14ac:dyDescent="0.35">
      <c r="B158" s="133" t="s">
        <v>604</v>
      </c>
      <c r="C158" s="133" t="s">
        <v>599</v>
      </c>
      <c r="F158" s="133" t="s">
        <v>516</v>
      </c>
      <c r="G158" s="133" t="s">
        <v>517</v>
      </c>
      <c r="H158" s="133" t="s">
        <v>518</v>
      </c>
      <c r="I158" s="133" t="s">
        <v>519</v>
      </c>
      <c r="J158" s="133" t="s">
        <v>520</v>
      </c>
      <c r="K158" s="133" t="s">
        <v>521</v>
      </c>
    </row>
    <row r="159" spans="2:12" hidden="1" x14ac:dyDescent="0.35">
      <c r="B159" s="133" t="s">
        <v>605</v>
      </c>
      <c r="G159" s="133" t="s">
        <v>522</v>
      </c>
      <c r="H159" s="133" t="s">
        <v>523</v>
      </c>
      <c r="I159" s="133" t="s">
        <v>524</v>
      </c>
      <c r="J159" s="133" t="s">
        <v>525</v>
      </c>
      <c r="K159" s="133" t="s">
        <v>526</v>
      </c>
    </row>
    <row r="160" spans="2:12" hidden="1" x14ac:dyDescent="0.35">
      <c r="C160" s="133" t="s">
        <v>527</v>
      </c>
      <c r="J160" s="133" t="s">
        <v>528</v>
      </c>
    </row>
    <row r="161" spans="2:10" hidden="1" x14ac:dyDescent="0.35">
      <c r="C161" s="133" t="s">
        <v>529</v>
      </c>
      <c r="I161" s="133" t="s">
        <v>530</v>
      </c>
      <c r="J161" s="133" t="s">
        <v>531</v>
      </c>
    </row>
    <row r="162" spans="2:10" hidden="1" x14ac:dyDescent="0.35">
      <c r="B162" s="233" t="s">
        <v>606</v>
      </c>
      <c r="C162" s="133" t="s">
        <v>532</v>
      </c>
      <c r="I162" s="133" t="s">
        <v>533</v>
      </c>
      <c r="J162" s="133" t="s">
        <v>534</v>
      </c>
    </row>
    <row r="163" spans="2:10" hidden="1" x14ac:dyDescent="0.35">
      <c r="B163" s="233" t="s">
        <v>29</v>
      </c>
      <c r="C163" s="133" t="s">
        <v>535</v>
      </c>
      <c r="D163" s="133" t="s">
        <v>536</v>
      </c>
      <c r="E163" s="133" t="s">
        <v>537</v>
      </c>
      <c r="I163" s="133" t="s">
        <v>538</v>
      </c>
      <c r="J163" s="133" t="s">
        <v>287</v>
      </c>
    </row>
    <row r="164" spans="2:10" hidden="1" x14ac:dyDescent="0.35">
      <c r="B164" s="233" t="s">
        <v>16</v>
      </c>
      <c r="D164" s="133" t="s">
        <v>539</v>
      </c>
      <c r="E164" s="133" t="s">
        <v>540</v>
      </c>
      <c r="H164" s="133" t="s">
        <v>412</v>
      </c>
      <c r="I164" s="133" t="s">
        <v>541</v>
      </c>
    </row>
    <row r="165" spans="2:10" hidden="1" x14ac:dyDescent="0.35">
      <c r="B165" s="233" t="s">
        <v>34</v>
      </c>
      <c r="D165" s="133" t="s">
        <v>542</v>
      </c>
      <c r="E165" s="133" t="s">
        <v>543</v>
      </c>
      <c r="H165" s="133" t="s">
        <v>422</v>
      </c>
      <c r="I165" s="133" t="s">
        <v>544</v>
      </c>
      <c r="J165" s="133" t="s">
        <v>545</v>
      </c>
    </row>
    <row r="166" spans="2:10" hidden="1" x14ac:dyDescent="0.35">
      <c r="B166" s="233" t="s">
        <v>607</v>
      </c>
      <c r="C166" s="133" t="s">
        <v>546</v>
      </c>
      <c r="D166" s="133" t="s">
        <v>547</v>
      </c>
      <c r="H166" s="133" t="s">
        <v>428</v>
      </c>
      <c r="I166" s="133" t="s">
        <v>548</v>
      </c>
      <c r="J166" s="133" t="s">
        <v>549</v>
      </c>
    </row>
    <row r="167" spans="2:10" hidden="1" x14ac:dyDescent="0.35">
      <c r="B167" s="233" t="s">
        <v>608</v>
      </c>
      <c r="C167" s="133" t="s">
        <v>550</v>
      </c>
      <c r="H167" s="133" t="s">
        <v>435</v>
      </c>
      <c r="I167" s="133" t="s">
        <v>551</v>
      </c>
    </row>
    <row r="168" spans="2:10" hidden="1" x14ac:dyDescent="0.35">
      <c r="B168" s="233" t="s">
        <v>609</v>
      </c>
      <c r="C168" s="133" t="s">
        <v>552</v>
      </c>
      <c r="E168" s="133" t="s">
        <v>553</v>
      </c>
      <c r="H168" s="133" t="s">
        <v>554</v>
      </c>
      <c r="I168" s="133" t="s">
        <v>555</v>
      </c>
    </row>
    <row r="169" spans="2:10" hidden="1" x14ac:dyDescent="0.35">
      <c r="B169" s="233" t="s">
        <v>610</v>
      </c>
      <c r="C169" s="133" t="s">
        <v>556</v>
      </c>
      <c r="E169" s="133" t="s">
        <v>557</v>
      </c>
      <c r="H169" s="133" t="s">
        <v>558</v>
      </c>
      <c r="I169" s="133" t="s">
        <v>559</v>
      </c>
    </row>
    <row r="170" spans="2:10" hidden="1" x14ac:dyDescent="0.35">
      <c r="B170" s="233" t="s">
        <v>611</v>
      </c>
      <c r="C170" s="133" t="s">
        <v>560</v>
      </c>
      <c r="E170" s="133" t="s">
        <v>561</v>
      </c>
      <c r="H170" s="133" t="s">
        <v>562</v>
      </c>
      <c r="I170" s="133" t="s">
        <v>563</v>
      </c>
    </row>
    <row r="171" spans="2:10" hidden="1" x14ac:dyDescent="0.35">
      <c r="B171" s="233" t="s">
        <v>612</v>
      </c>
      <c r="C171" s="133" t="s">
        <v>564</v>
      </c>
      <c r="E171" s="133" t="s">
        <v>565</v>
      </c>
      <c r="H171" s="133" t="s">
        <v>566</v>
      </c>
      <c r="I171" s="133" t="s">
        <v>567</v>
      </c>
    </row>
    <row r="172" spans="2:10" hidden="1" x14ac:dyDescent="0.35">
      <c r="B172" s="233" t="s">
        <v>613</v>
      </c>
      <c r="C172" s="133" t="s">
        <v>568</v>
      </c>
      <c r="E172" s="133" t="s">
        <v>569</v>
      </c>
      <c r="H172" s="133" t="s">
        <v>570</v>
      </c>
      <c r="I172" s="133" t="s">
        <v>571</v>
      </c>
    </row>
    <row r="173" spans="2:10" hidden="1" x14ac:dyDescent="0.35">
      <c r="B173" s="233" t="s">
        <v>614</v>
      </c>
      <c r="C173" s="133" t="s">
        <v>287</v>
      </c>
      <c r="E173" s="133" t="s">
        <v>572</v>
      </c>
      <c r="H173" s="133" t="s">
        <v>573</v>
      </c>
      <c r="I173" s="133" t="s">
        <v>574</v>
      </c>
    </row>
    <row r="174" spans="2:10" hidden="1" x14ac:dyDescent="0.35">
      <c r="B174" s="233" t="s">
        <v>615</v>
      </c>
      <c r="E174" s="133" t="s">
        <v>575</v>
      </c>
      <c r="H174" s="133" t="s">
        <v>576</v>
      </c>
      <c r="I174" s="133" t="s">
        <v>577</v>
      </c>
    </row>
    <row r="175" spans="2:10" hidden="1" x14ac:dyDescent="0.35">
      <c r="B175" s="233" t="s">
        <v>616</v>
      </c>
      <c r="E175" s="133" t="s">
        <v>578</v>
      </c>
      <c r="H175" s="133" t="s">
        <v>579</v>
      </c>
      <c r="I175" s="133" t="s">
        <v>580</v>
      </c>
    </row>
    <row r="176" spans="2:10" hidden="1" x14ac:dyDescent="0.35">
      <c r="B176" s="233" t="s">
        <v>617</v>
      </c>
      <c r="E176" s="133" t="s">
        <v>581</v>
      </c>
      <c r="H176" s="133" t="s">
        <v>582</v>
      </c>
      <c r="I176" s="133" t="s">
        <v>583</v>
      </c>
    </row>
    <row r="177" spans="2:9" hidden="1" x14ac:dyDescent="0.35">
      <c r="B177" s="233" t="s">
        <v>618</v>
      </c>
      <c r="H177" s="133" t="s">
        <v>584</v>
      </c>
      <c r="I177" s="133" t="s">
        <v>585</v>
      </c>
    </row>
    <row r="178" spans="2:9" hidden="1" x14ac:dyDescent="0.35">
      <c r="B178" s="233" t="s">
        <v>619</v>
      </c>
      <c r="H178" s="133" t="s">
        <v>586</v>
      </c>
    </row>
    <row r="179" spans="2:9" hidden="1" x14ac:dyDescent="0.35">
      <c r="B179" s="233" t="s">
        <v>620</v>
      </c>
      <c r="H179" s="133" t="s">
        <v>587</v>
      </c>
    </row>
    <row r="180" spans="2:9" hidden="1" x14ac:dyDescent="0.35">
      <c r="B180" s="233" t="s">
        <v>621</v>
      </c>
      <c r="H180" s="133" t="s">
        <v>588</v>
      </c>
    </row>
    <row r="181" spans="2:9" hidden="1" x14ac:dyDescent="0.35">
      <c r="B181" s="233" t="s">
        <v>622</v>
      </c>
      <c r="H181" s="133" t="s">
        <v>589</v>
      </c>
    </row>
    <row r="182" spans="2:9" hidden="1" x14ac:dyDescent="0.35">
      <c r="B182" s="233" t="s">
        <v>623</v>
      </c>
      <c r="D182" t="s">
        <v>590</v>
      </c>
      <c r="H182" s="133" t="s">
        <v>591</v>
      </c>
    </row>
    <row r="183" spans="2:9" hidden="1" x14ac:dyDescent="0.35">
      <c r="B183" s="233" t="s">
        <v>624</v>
      </c>
      <c r="D183" t="s">
        <v>592</v>
      </c>
      <c r="H183" s="133" t="s">
        <v>593</v>
      </c>
    </row>
    <row r="184" spans="2:9" hidden="1" x14ac:dyDescent="0.35">
      <c r="B184" s="233" t="s">
        <v>625</v>
      </c>
      <c r="D184" t="s">
        <v>594</v>
      </c>
      <c r="H184" s="133" t="s">
        <v>595</v>
      </c>
    </row>
    <row r="185" spans="2:9" hidden="1" x14ac:dyDescent="0.35">
      <c r="B185" s="233" t="s">
        <v>626</v>
      </c>
      <c r="D185" t="s">
        <v>592</v>
      </c>
      <c r="H185" s="133" t="s">
        <v>596</v>
      </c>
    </row>
    <row r="186" spans="2:9" hidden="1" x14ac:dyDescent="0.35">
      <c r="B186" s="233" t="s">
        <v>627</v>
      </c>
      <c r="D186" t="s">
        <v>597</v>
      </c>
    </row>
    <row r="187" spans="2:9" hidden="1" x14ac:dyDescent="0.35">
      <c r="B187" s="233" t="s">
        <v>628</v>
      </c>
      <c r="D187" t="s">
        <v>592</v>
      </c>
    </row>
    <row r="188" spans="2:9" hidden="1" x14ac:dyDescent="0.35">
      <c r="B188" s="233" t="s">
        <v>629</v>
      </c>
    </row>
    <row r="189" spans="2:9" hidden="1" x14ac:dyDescent="0.35">
      <c r="B189" s="233" t="s">
        <v>630</v>
      </c>
    </row>
    <row r="190" spans="2:9" hidden="1" x14ac:dyDescent="0.35">
      <c r="B190" s="233" t="s">
        <v>631</v>
      </c>
    </row>
    <row r="191" spans="2:9" hidden="1" x14ac:dyDescent="0.35">
      <c r="B191" s="233" t="s">
        <v>632</v>
      </c>
    </row>
    <row r="192" spans="2:9" hidden="1" x14ac:dyDescent="0.35">
      <c r="B192" s="233" t="s">
        <v>633</v>
      </c>
    </row>
    <row r="193" spans="2:2" hidden="1" x14ac:dyDescent="0.35">
      <c r="B193" s="233" t="s">
        <v>634</v>
      </c>
    </row>
    <row r="194" spans="2:2" hidden="1" x14ac:dyDescent="0.35">
      <c r="B194" s="233" t="s">
        <v>635</v>
      </c>
    </row>
    <row r="195" spans="2:2" hidden="1" x14ac:dyDescent="0.35">
      <c r="B195" s="233" t="s">
        <v>636</v>
      </c>
    </row>
    <row r="196" spans="2:2" hidden="1" x14ac:dyDescent="0.35">
      <c r="B196" s="233" t="s">
        <v>637</v>
      </c>
    </row>
    <row r="197" spans="2:2" hidden="1" x14ac:dyDescent="0.35">
      <c r="B197" s="233" t="s">
        <v>51</v>
      </c>
    </row>
    <row r="198" spans="2:2" hidden="1" x14ac:dyDescent="0.35">
      <c r="B198" s="233" t="s">
        <v>56</v>
      </c>
    </row>
    <row r="199" spans="2:2" hidden="1" x14ac:dyDescent="0.35">
      <c r="B199" s="233" t="s">
        <v>58</v>
      </c>
    </row>
    <row r="200" spans="2:2" hidden="1" x14ac:dyDescent="0.35">
      <c r="B200" s="233" t="s">
        <v>60</v>
      </c>
    </row>
    <row r="201" spans="2:2" hidden="1" x14ac:dyDescent="0.35">
      <c r="B201" s="233" t="s">
        <v>23</v>
      </c>
    </row>
    <row r="202" spans="2:2" hidden="1" x14ac:dyDescent="0.35">
      <c r="B202" s="233" t="s">
        <v>62</v>
      </c>
    </row>
    <row r="203" spans="2:2" hidden="1" x14ac:dyDescent="0.35">
      <c r="B203" s="233" t="s">
        <v>64</v>
      </c>
    </row>
    <row r="204" spans="2:2" hidden="1" x14ac:dyDescent="0.35">
      <c r="B204" s="233" t="s">
        <v>67</v>
      </c>
    </row>
    <row r="205" spans="2:2" hidden="1" x14ac:dyDescent="0.35">
      <c r="B205" s="233" t="s">
        <v>68</v>
      </c>
    </row>
    <row r="206" spans="2:2" hidden="1" x14ac:dyDescent="0.35">
      <c r="B206" s="233" t="s">
        <v>69</v>
      </c>
    </row>
    <row r="207" spans="2:2" hidden="1" x14ac:dyDescent="0.35">
      <c r="B207" s="233" t="s">
        <v>70</v>
      </c>
    </row>
    <row r="208" spans="2:2" hidden="1" x14ac:dyDescent="0.35">
      <c r="B208" s="233" t="s">
        <v>638</v>
      </c>
    </row>
    <row r="209" spans="2:2" hidden="1" x14ac:dyDescent="0.35">
      <c r="B209" s="233" t="s">
        <v>639</v>
      </c>
    </row>
    <row r="210" spans="2:2" hidden="1" x14ac:dyDescent="0.35">
      <c r="B210" s="233" t="s">
        <v>74</v>
      </c>
    </row>
    <row r="211" spans="2:2" hidden="1" x14ac:dyDescent="0.35">
      <c r="B211" s="233" t="s">
        <v>76</v>
      </c>
    </row>
    <row r="212" spans="2:2" hidden="1" x14ac:dyDescent="0.35">
      <c r="B212" s="233" t="s">
        <v>80</v>
      </c>
    </row>
    <row r="213" spans="2:2" hidden="1" x14ac:dyDescent="0.35">
      <c r="B213" s="233" t="s">
        <v>640</v>
      </c>
    </row>
    <row r="214" spans="2:2" hidden="1" x14ac:dyDescent="0.35">
      <c r="B214" s="233" t="s">
        <v>641</v>
      </c>
    </row>
    <row r="215" spans="2:2" hidden="1" x14ac:dyDescent="0.35">
      <c r="B215" s="233" t="s">
        <v>642</v>
      </c>
    </row>
    <row r="216" spans="2:2" hidden="1" x14ac:dyDescent="0.35">
      <c r="B216" s="233" t="s">
        <v>78</v>
      </c>
    </row>
    <row r="217" spans="2:2" hidden="1" x14ac:dyDescent="0.35">
      <c r="B217" s="233" t="s">
        <v>79</v>
      </c>
    </row>
    <row r="218" spans="2:2" hidden="1" x14ac:dyDescent="0.35">
      <c r="B218" s="233" t="s">
        <v>82</v>
      </c>
    </row>
    <row r="219" spans="2:2" hidden="1" x14ac:dyDescent="0.35">
      <c r="B219" s="233" t="s">
        <v>84</v>
      </c>
    </row>
    <row r="220" spans="2:2" hidden="1" x14ac:dyDescent="0.35">
      <c r="B220" s="233" t="s">
        <v>643</v>
      </c>
    </row>
    <row r="221" spans="2:2" hidden="1" x14ac:dyDescent="0.35">
      <c r="B221" s="233" t="s">
        <v>83</v>
      </c>
    </row>
    <row r="222" spans="2:2" hidden="1" x14ac:dyDescent="0.35">
      <c r="B222" s="233" t="s">
        <v>85</v>
      </c>
    </row>
    <row r="223" spans="2:2" hidden="1" x14ac:dyDescent="0.35">
      <c r="B223" s="233" t="s">
        <v>88</v>
      </c>
    </row>
    <row r="224" spans="2:2" hidden="1" x14ac:dyDescent="0.35">
      <c r="B224" s="233" t="s">
        <v>87</v>
      </c>
    </row>
    <row r="225" spans="2:2" hidden="1" x14ac:dyDescent="0.35">
      <c r="B225" s="233" t="s">
        <v>644</v>
      </c>
    </row>
    <row r="226" spans="2:2" hidden="1" x14ac:dyDescent="0.35">
      <c r="B226" s="233" t="s">
        <v>94</v>
      </c>
    </row>
    <row r="227" spans="2:2" hidden="1" x14ac:dyDescent="0.35">
      <c r="B227" s="233" t="s">
        <v>96</v>
      </c>
    </row>
    <row r="228" spans="2:2" hidden="1" x14ac:dyDescent="0.35">
      <c r="B228" s="233" t="s">
        <v>97</v>
      </c>
    </row>
    <row r="229" spans="2:2" hidden="1" x14ac:dyDescent="0.35">
      <c r="B229" s="233" t="s">
        <v>98</v>
      </c>
    </row>
    <row r="230" spans="2:2" hidden="1" x14ac:dyDescent="0.35">
      <c r="B230" s="233" t="s">
        <v>645</v>
      </c>
    </row>
    <row r="231" spans="2:2" hidden="1" x14ac:dyDescent="0.35">
      <c r="B231" s="233" t="s">
        <v>646</v>
      </c>
    </row>
    <row r="232" spans="2:2" hidden="1" x14ac:dyDescent="0.35">
      <c r="B232" s="233" t="s">
        <v>99</v>
      </c>
    </row>
    <row r="233" spans="2:2" hidden="1" x14ac:dyDescent="0.35">
      <c r="B233" s="233" t="s">
        <v>153</v>
      </c>
    </row>
    <row r="234" spans="2:2" hidden="1" x14ac:dyDescent="0.35">
      <c r="B234" s="233" t="s">
        <v>647</v>
      </c>
    </row>
    <row r="235" spans="2:2" ht="29" hidden="1" x14ac:dyDescent="0.35">
      <c r="B235" s="233" t="s">
        <v>648</v>
      </c>
    </row>
    <row r="236" spans="2:2" hidden="1" x14ac:dyDescent="0.35">
      <c r="B236" s="233" t="s">
        <v>104</v>
      </c>
    </row>
    <row r="237" spans="2:2" hidden="1" x14ac:dyDescent="0.35">
      <c r="B237" s="233" t="s">
        <v>106</v>
      </c>
    </row>
    <row r="238" spans="2:2" hidden="1" x14ac:dyDescent="0.35">
      <c r="B238" s="233" t="s">
        <v>649</v>
      </c>
    </row>
    <row r="239" spans="2:2" hidden="1" x14ac:dyDescent="0.35">
      <c r="B239" s="233" t="s">
        <v>154</v>
      </c>
    </row>
    <row r="240" spans="2:2" hidden="1" x14ac:dyDescent="0.35">
      <c r="B240" s="233" t="s">
        <v>171</v>
      </c>
    </row>
    <row r="241" spans="2:2" hidden="1" x14ac:dyDescent="0.35">
      <c r="B241" s="233" t="s">
        <v>105</v>
      </c>
    </row>
    <row r="242" spans="2:2" hidden="1" x14ac:dyDescent="0.35">
      <c r="B242" s="233" t="s">
        <v>109</v>
      </c>
    </row>
    <row r="243" spans="2:2" hidden="1" x14ac:dyDescent="0.35">
      <c r="B243" s="233" t="s">
        <v>103</v>
      </c>
    </row>
    <row r="244" spans="2:2" hidden="1" x14ac:dyDescent="0.35">
      <c r="B244" s="233" t="s">
        <v>125</v>
      </c>
    </row>
    <row r="245" spans="2:2" hidden="1" x14ac:dyDescent="0.35">
      <c r="B245" s="233" t="s">
        <v>650</v>
      </c>
    </row>
    <row r="246" spans="2:2" hidden="1" x14ac:dyDescent="0.35">
      <c r="B246" s="233" t="s">
        <v>111</v>
      </c>
    </row>
    <row r="247" spans="2:2" hidden="1" x14ac:dyDescent="0.35">
      <c r="B247" s="233" t="s">
        <v>114</v>
      </c>
    </row>
    <row r="248" spans="2:2" hidden="1" x14ac:dyDescent="0.35">
      <c r="B248" s="233" t="s">
        <v>120</v>
      </c>
    </row>
    <row r="249" spans="2:2" hidden="1" x14ac:dyDescent="0.35">
      <c r="B249" s="233" t="s">
        <v>117</v>
      </c>
    </row>
    <row r="250" spans="2:2" ht="29" hidden="1" x14ac:dyDescent="0.35">
      <c r="B250" s="233" t="s">
        <v>651</v>
      </c>
    </row>
    <row r="251" spans="2:2" hidden="1" x14ac:dyDescent="0.35">
      <c r="B251" s="233" t="s">
        <v>115</v>
      </c>
    </row>
    <row r="252" spans="2:2" hidden="1" x14ac:dyDescent="0.35">
      <c r="B252" s="233" t="s">
        <v>116</v>
      </c>
    </row>
    <row r="253" spans="2:2" hidden="1" x14ac:dyDescent="0.35">
      <c r="B253" s="233" t="s">
        <v>127</v>
      </c>
    </row>
    <row r="254" spans="2:2" hidden="1" x14ac:dyDescent="0.35">
      <c r="B254" s="233" t="s">
        <v>124</v>
      </c>
    </row>
    <row r="255" spans="2:2" hidden="1" x14ac:dyDescent="0.35">
      <c r="B255" s="233" t="s">
        <v>123</v>
      </c>
    </row>
    <row r="256" spans="2:2" hidden="1" x14ac:dyDescent="0.35">
      <c r="B256" s="233" t="s">
        <v>126</v>
      </c>
    </row>
    <row r="257" spans="2:2" hidden="1" x14ac:dyDescent="0.35">
      <c r="B257" s="233" t="s">
        <v>118</v>
      </c>
    </row>
    <row r="258" spans="2:2" hidden="1" x14ac:dyDescent="0.35">
      <c r="B258" s="233" t="s">
        <v>119</v>
      </c>
    </row>
    <row r="259" spans="2:2" hidden="1" x14ac:dyDescent="0.35">
      <c r="B259" s="233" t="s">
        <v>112</v>
      </c>
    </row>
    <row r="260" spans="2:2" hidden="1" x14ac:dyDescent="0.35">
      <c r="B260" s="233" t="s">
        <v>113</v>
      </c>
    </row>
    <row r="261" spans="2:2" hidden="1" x14ac:dyDescent="0.35">
      <c r="B261" s="233" t="s">
        <v>128</v>
      </c>
    </row>
    <row r="262" spans="2:2" hidden="1" x14ac:dyDescent="0.35">
      <c r="B262" s="233" t="s">
        <v>134</v>
      </c>
    </row>
    <row r="263" spans="2:2" hidden="1" x14ac:dyDescent="0.35">
      <c r="B263" s="233" t="s">
        <v>135</v>
      </c>
    </row>
    <row r="264" spans="2:2" hidden="1" x14ac:dyDescent="0.35">
      <c r="B264" s="233" t="s">
        <v>133</v>
      </c>
    </row>
    <row r="265" spans="2:2" hidden="1" x14ac:dyDescent="0.35">
      <c r="B265" s="233" t="s">
        <v>652</v>
      </c>
    </row>
    <row r="266" spans="2:2" hidden="1" x14ac:dyDescent="0.35">
      <c r="B266" s="233" t="s">
        <v>130</v>
      </c>
    </row>
    <row r="267" spans="2:2" hidden="1" x14ac:dyDescent="0.35">
      <c r="B267" s="233" t="s">
        <v>129</v>
      </c>
    </row>
    <row r="268" spans="2:2" hidden="1" x14ac:dyDescent="0.35">
      <c r="B268" s="233" t="s">
        <v>137</v>
      </c>
    </row>
    <row r="269" spans="2:2" hidden="1" x14ac:dyDescent="0.35">
      <c r="B269" s="233" t="s">
        <v>138</v>
      </c>
    </row>
    <row r="270" spans="2:2" hidden="1" x14ac:dyDescent="0.35">
      <c r="B270" s="233" t="s">
        <v>140</v>
      </c>
    </row>
    <row r="271" spans="2:2" hidden="1" x14ac:dyDescent="0.35">
      <c r="B271" s="233" t="s">
        <v>143</v>
      </c>
    </row>
    <row r="272" spans="2:2" hidden="1" x14ac:dyDescent="0.35">
      <c r="B272" s="233" t="s">
        <v>144</v>
      </c>
    </row>
    <row r="273" spans="2:2" hidden="1" x14ac:dyDescent="0.35">
      <c r="B273" s="233" t="s">
        <v>139</v>
      </c>
    </row>
    <row r="274" spans="2:2" hidden="1" x14ac:dyDescent="0.35">
      <c r="B274" s="233" t="s">
        <v>141</v>
      </c>
    </row>
    <row r="275" spans="2:2" hidden="1" x14ac:dyDescent="0.35">
      <c r="B275" s="233" t="s">
        <v>145</v>
      </c>
    </row>
    <row r="276" spans="2:2" hidden="1" x14ac:dyDescent="0.35">
      <c r="B276" s="233" t="s">
        <v>653</v>
      </c>
    </row>
    <row r="277" spans="2:2" hidden="1" x14ac:dyDescent="0.35">
      <c r="B277" s="233" t="s">
        <v>142</v>
      </c>
    </row>
    <row r="278" spans="2:2" hidden="1" x14ac:dyDescent="0.35">
      <c r="B278" s="233" t="s">
        <v>150</v>
      </c>
    </row>
    <row r="279" spans="2:2" hidden="1" x14ac:dyDescent="0.35">
      <c r="B279" s="233" t="s">
        <v>151</v>
      </c>
    </row>
    <row r="280" spans="2:2" hidden="1" x14ac:dyDescent="0.35">
      <c r="B280" s="233" t="s">
        <v>152</v>
      </c>
    </row>
    <row r="281" spans="2:2" hidden="1" x14ac:dyDescent="0.35">
      <c r="B281" s="233" t="s">
        <v>159</v>
      </c>
    </row>
    <row r="282" spans="2:2" hidden="1" x14ac:dyDescent="0.35">
      <c r="B282" s="233" t="s">
        <v>172</v>
      </c>
    </row>
    <row r="283" spans="2:2" hidden="1" x14ac:dyDescent="0.35">
      <c r="B283" s="233" t="s">
        <v>160</v>
      </c>
    </row>
    <row r="284" spans="2:2" hidden="1" x14ac:dyDescent="0.35">
      <c r="B284" s="233" t="s">
        <v>167</v>
      </c>
    </row>
    <row r="285" spans="2:2" hidden="1" x14ac:dyDescent="0.35">
      <c r="B285" s="233" t="s">
        <v>163</v>
      </c>
    </row>
    <row r="286" spans="2:2" hidden="1" x14ac:dyDescent="0.35">
      <c r="B286" s="233" t="s">
        <v>65</v>
      </c>
    </row>
    <row r="287" spans="2:2" hidden="1" x14ac:dyDescent="0.35">
      <c r="B287" s="233" t="s">
        <v>157</v>
      </c>
    </row>
    <row r="288" spans="2:2" hidden="1" x14ac:dyDescent="0.35">
      <c r="B288" s="233" t="s">
        <v>161</v>
      </c>
    </row>
    <row r="289" spans="2:2" hidden="1" x14ac:dyDescent="0.35">
      <c r="B289" s="233" t="s">
        <v>158</v>
      </c>
    </row>
    <row r="290" spans="2:2" hidden="1" x14ac:dyDescent="0.35">
      <c r="B290" s="233" t="s">
        <v>173</v>
      </c>
    </row>
    <row r="291" spans="2:2" hidden="1" x14ac:dyDescent="0.35">
      <c r="B291" s="233" t="s">
        <v>654</v>
      </c>
    </row>
    <row r="292" spans="2:2" hidden="1" x14ac:dyDescent="0.35">
      <c r="B292" s="233" t="s">
        <v>166</v>
      </c>
    </row>
    <row r="293" spans="2:2" hidden="1" x14ac:dyDescent="0.35">
      <c r="B293" s="233" t="s">
        <v>174</v>
      </c>
    </row>
    <row r="294" spans="2:2" hidden="1" x14ac:dyDescent="0.35">
      <c r="B294" s="233" t="s">
        <v>162</v>
      </c>
    </row>
    <row r="295" spans="2:2" hidden="1" x14ac:dyDescent="0.35">
      <c r="B295" s="233" t="s">
        <v>177</v>
      </c>
    </row>
    <row r="296" spans="2:2" hidden="1" x14ac:dyDescent="0.35">
      <c r="B296" s="233" t="s">
        <v>655</v>
      </c>
    </row>
    <row r="297" spans="2:2" hidden="1" x14ac:dyDescent="0.35">
      <c r="B297" s="233" t="s">
        <v>182</v>
      </c>
    </row>
    <row r="298" spans="2:2" hidden="1" x14ac:dyDescent="0.35">
      <c r="B298" s="233" t="s">
        <v>179</v>
      </c>
    </row>
    <row r="299" spans="2:2" hidden="1" x14ac:dyDescent="0.35">
      <c r="B299" s="233" t="s">
        <v>178</v>
      </c>
    </row>
    <row r="300" spans="2:2" hidden="1" x14ac:dyDescent="0.35">
      <c r="B300" s="233" t="s">
        <v>187</v>
      </c>
    </row>
    <row r="301" spans="2:2" hidden="1" x14ac:dyDescent="0.35">
      <c r="B301" s="233" t="s">
        <v>183</v>
      </c>
    </row>
    <row r="302" spans="2:2" hidden="1" x14ac:dyDescent="0.35">
      <c r="B302" s="233" t="s">
        <v>184</v>
      </c>
    </row>
    <row r="303" spans="2:2" hidden="1" x14ac:dyDescent="0.35">
      <c r="B303" s="233" t="s">
        <v>185</v>
      </c>
    </row>
    <row r="304" spans="2:2" hidden="1" x14ac:dyDescent="0.35">
      <c r="B304" s="233" t="s">
        <v>186</v>
      </c>
    </row>
    <row r="305" spans="2:2" hidden="1" x14ac:dyDescent="0.35">
      <c r="B305" s="233" t="s">
        <v>188</v>
      </c>
    </row>
    <row r="306" spans="2:2" hidden="1" x14ac:dyDescent="0.35">
      <c r="B306" s="233" t="s">
        <v>656</v>
      </c>
    </row>
    <row r="307" spans="2:2" hidden="1" x14ac:dyDescent="0.35">
      <c r="B307" s="233" t="s">
        <v>189</v>
      </c>
    </row>
    <row r="308" spans="2:2" hidden="1" x14ac:dyDescent="0.35">
      <c r="B308" s="233" t="s">
        <v>190</v>
      </c>
    </row>
    <row r="309" spans="2:2" hidden="1" x14ac:dyDescent="0.35">
      <c r="B309" s="233" t="s">
        <v>195</v>
      </c>
    </row>
    <row r="310" spans="2:2" hidden="1" x14ac:dyDescent="0.35">
      <c r="B310" s="233" t="s">
        <v>196</v>
      </c>
    </row>
    <row r="311" spans="2:2" ht="29" hidden="1" x14ac:dyDescent="0.35">
      <c r="B311" s="233" t="s">
        <v>155</v>
      </c>
    </row>
    <row r="312" spans="2:2" hidden="1" x14ac:dyDescent="0.35">
      <c r="B312" s="233" t="s">
        <v>657</v>
      </c>
    </row>
    <row r="313" spans="2:2" hidden="1" x14ac:dyDescent="0.35">
      <c r="B313" s="233" t="s">
        <v>658</v>
      </c>
    </row>
    <row r="314" spans="2:2" hidden="1" x14ac:dyDescent="0.35">
      <c r="B314" s="233" t="s">
        <v>197</v>
      </c>
    </row>
    <row r="315" spans="2:2" hidden="1" x14ac:dyDescent="0.35">
      <c r="B315" s="233" t="s">
        <v>156</v>
      </c>
    </row>
    <row r="316" spans="2:2" hidden="1" x14ac:dyDescent="0.35">
      <c r="B316" s="233" t="s">
        <v>659</v>
      </c>
    </row>
    <row r="317" spans="2:2" hidden="1" x14ac:dyDescent="0.35">
      <c r="B317" s="233" t="s">
        <v>169</v>
      </c>
    </row>
    <row r="318" spans="2:2" hidden="1" x14ac:dyDescent="0.35">
      <c r="B318" s="233" t="s">
        <v>201</v>
      </c>
    </row>
    <row r="319" spans="2:2" hidden="1" x14ac:dyDescent="0.35">
      <c r="B319" s="233" t="s">
        <v>202</v>
      </c>
    </row>
    <row r="320" spans="2:2" hidden="1" x14ac:dyDescent="0.35">
      <c r="B320" s="233" t="s">
        <v>181</v>
      </c>
    </row>
    <row r="321" hidden="1" x14ac:dyDescent="0.35"/>
  </sheetData>
  <dataConsolidate/>
  <customSheetViews>
    <customSheetView guid="{8AC909A0-F6DB-4631-9371-01307E5CB295}" scale="85" showGridLines="0" fitToPage="1" hiddenRows="1" topLeftCell="A63">
      <selection activeCell="C349" sqref="C349"/>
      <pageMargins left="0.7" right="0.7" top="0.75" bottom="0.75" header="0.3" footer="0.3"/>
      <pageSetup paperSize="8" scale="36" fitToHeight="0" orientation="landscape" cellComments="asDisplayed" r:id="rId1"/>
    </customSheetView>
    <customSheetView guid="{8EA75DF6-7389-4282-9E01-4F5BB431426B}" scale="85" showGridLines="0" fitToPage="1" hiddenRows="1" topLeftCell="A63">
      <selection activeCell="C349" sqref="C349"/>
      <pageMargins left="0.7" right="0.7" top="0.75" bottom="0.75" header="0.3" footer="0.3"/>
      <pageSetup paperSize="8" scale="36" fitToHeight="0" orientation="landscape" cellComments="asDisplayed" r:id="rId2"/>
    </customSheetView>
    <customSheetView guid="{7177F535-5D8E-47AF-99C8-7E8866F9B1C2}" scale="85" showGridLines="0" fitToPage="1" hiddenRows="1" topLeftCell="F105">
      <selection activeCell="H78" sqref="H78"/>
      <pageMargins left="0.7" right="0.7" top="0.75" bottom="0.75" header="0.3" footer="0.3"/>
      <pageSetup paperSize="8" scale="36" fitToHeight="0" orientation="landscape" cellComments="asDisplayed" r:id="rId3"/>
    </customSheetView>
    <customSheetView guid="{E058BA81-772F-4FF7-8160-F6986B293078}" scale="85" showGridLines="0" fitToPage="1" hiddenRows="1" topLeftCell="F105">
      <selection activeCell="H78" sqref="H78"/>
      <pageMargins left="0.7" right="0.7" top="0.75" bottom="0.75" header="0.3" footer="0.3"/>
      <pageSetup paperSize="8" scale="36" fitToHeight="0" orientation="landscape" cellComments="asDisplayed" r:id="rId4"/>
    </customSheetView>
    <customSheetView guid="{05ECDF38-F78F-4CAF-8500-6895D78ACEB2}" scale="96" showGridLines="0" fitToPage="1" hiddenRows="1" topLeftCell="G20">
      <selection activeCell="J21" sqref="J21"/>
      <pageMargins left="0.7" right="0.7" top="0.75" bottom="0.75" header="0.3" footer="0.3"/>
      <pageSetup paperSize="8" scale="36" fitToHeight="0" orientation="landscape" cellComments="asDisplayed" r:id="rId5"/>
    </customSheetView>
    <customSheetView guid="{1BCE93D0-BE6B-4DA7-AFC6-24720BCF46BB}" scale="139" showGridLines="0" fitToPage="1" hiddenRows="1" topLeftCell="B25">
      <selection activeCell="C13" sqref="C13"/>
      <pageMargins left="0.7" right="0.7" top="0.75" bottom="0.75" header="0.3" footer="0.3"/>
      <pageSetup paperSize="8" scale="36" fitToHeight="0" orientation="landscape" cellComments="asDisplayed" r:id="rId6"/>
    </customSheetView>
    <customSheetView guid="{DB0F56AB-80BC-4A99-ABE2-38F1B9C6820C}" scale="139" showGridLines="0" fitToPage="1" hiddenRows="1" topLeftCell="B25">
      <selection activeCell="C13" sqref="C13"/>
      <pageMargins left="0.7" right="0.7" top="0.75" bottom="0.75" header="0.3" footer="0.3"/>
      <pageSetup paperSize="8" scale="36" fitToHeight="0" orientation="landscape" cellComments="asDisplayed" r:id="rId7"/>
    </customSheetView>
    <customSheetView guid="{2C561A51-5847-44C5-89E1-996953C3CDAC}" scale="85" showGridLines="0" fitToPage="1" hiddenRows="1" topLeftCell="F105">
      <selection activeCell="H78" sqref="H78"/>
      <pageMargins left="0.7" right="0.7" top="0.75" bottom="0.75" header="0.3" footer="0.3"/>
      <pageSetup paperSize="8" scale="36" fitToHeight="0" orientation="landscape" cellComments="asDisplayed" r:id="rId8"/>
    </customSheetView>
    <customSheetView guid="{6915328C-4577-4529-87E4-CC89F584DA72}" scale="85" showGridLines="0" fitToPage="1" hiddenRows="1" topLeftCell="A63">
      <selection activeCell="C349" sqref="C349"/>
      <pageMargins left="0.7" right="0.7" top="0.75" bottom="0.75" header="0.3" footer="0.3"/>
      <pageSetup paperSize="8" scale="36" fitToHeight="0" orientation="landscape" cellComments="asDisplayed" r:id="rId9"/>
    </customSheetView>
  </customSheetViews>
  <mergeCells count="352">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L123:O123"/>
    <mergeCell ref="P123:S123"/>
    <mergeCell ref="M119:N119"/>
    <mergeCell ref="M120:N120"/>
    <mergeCell ref="M121:N121"/>
    <mergeCell ref="R116:S116"/>
    <mergeCell ref="R117:S117"/>
    <mergeCell ref="R118:S118"/>
    <mergeCell ref="R119:S119"/>
    <mergeCell ref="R120:S120"/>
    <mergeCell ref="R121:S121"/>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N72:O72"/>
    <mergeCell ref="R72:S72"/>
    <mergeCell ref="F73:G73"/>
    <mergeCell ref="J73:K73"/>
    <mergeCell ref="N73:O73"/>
    <mergeCell ref="R73:S73"/>
    <mergeCell ref="J76:K76"/>
    <mergeCell ref="N76:O76"/>
    <mergeCell ref="R76:S76"/>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26:M26"/>
    <mergeCell ref="P26:Q26"/>
    <mergeCell ref="R27:R28"/>
    <mergeCell ref="S27:S28"/>
    <mergeCell ref="B29:B38"/>
    <mergeCell ref="C29:C38"/>
    <mergeCell ref="K27:K28"/>
    <mergeCell ref="N27:N28"/>
    <mergeCell ref="O27:O28"/>
    <mergeCell ref="B10:C10"/>
    <mergeCell ref="D19:G19"/>
    <mergeCell ref="H19:K19"/>
    <mergeCell ref="L19:O19"/>
    <mergeCell ref="P19:S19"/>
    <mergeCell ref="B20:B23"/>
    <mergeCell ref="C20:C23"/>
    <mergeCell ref="D25:G25"/>
    <mergeCell ref="H25:K25"/>
    <mergeCell ref="L25:O25"/>
    <mergeCell ref="P25:S25"/>
  </mergeCells>
  <conditionalFormatting sqref="E136">
    <cfRule type="iconSet" priority="1">
      <iconSet iconSet="4ArrowsGray">
        <cfvo type="percent" val="0"/>
        <cfvo type="percent" val="25"/>
        <cfvo type="percent" val="50"/>
        <cfvo type="percent" val="75"/>
      </iconSet>
    </cfRule>
  </conditionalFormatting>
  <dataValidations xWindow="633" yWindow="580" count="65">
    <dataValidation type="list" allowBlank="1" showInputMessage="1" showErrorMessage="1" prompt="Select type of policy" sqref="G127">
      <formula1>$H$164:$H$185</formula1>
    </dataValidation>
    <dataValidation type="list" allowBlank="1" showInputMessage="1" showErrorMessage="1" prompt="Select type of assets" sqref="E113 Q113 M113 I113">
      <formula1>$L$140:$L$146</formula1>
    </dataValidation>
    <dataValidation type="whole" allowBlank="1" showInputMessage="1" showErrorMessage="1" error="Please enter a number here" prompt="Enter No. of development strategies" sqref="D129 H129 L129 P129">
      <formula1>0</formula1>
      <formula2>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a number" sqref="D78:D83 H78:H83 L78:L83 P78:P83">
      <formula1>0</formula1>
      <formula2>9999999999999990</formula2>
    </dataValidation>
    <dataValidation type="decimal" allowBlank="1" showInputMessage="1" showErrorMessage="1" errorTitle="Invalid data" error="Please enter a number" prompt="Please enter a number here" sqref="E54 I54 D65 H65 L65 P65">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5:F115 R121 R119 R117 M121 M119 M117 I121 I119 I117 R115 M115 I115 E117:F117 E119:F119 E121:F121">
      <formula1>$K$139:$K$153</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argeted asset" sqref="E71:E76 I71:I76 M71:M76 Q71:Q76">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sqref="E142:E143">
      <formula1>$D$16:$D$18</formula1>
    </dataValidation>
    <dataValidation type="list" allowBlank="1" showInputMessage="1" showErrorMessage="1" prompt="Select effectiveness" sqref="G129 S129 O129 K129">
      <formula1>$K$155:$K$159</formula1>
    </dataValidation>
    <dataValidation type="list" allowBlank="1" showInputMessage="1" showErrorMessage="1" prompt="Select a sector" sqref="F63:G63 R63:S63 N63:O63 J63:K63">
      <formula1>$J$146:$J$154</formula1>
    </dataValidation>
    <dataValidation type="decimal" allowBlank="1" showInputMessage="1" showErrorMessage="1" errorTitle="Invalid data" error="Please enter a number between 0 and 9999999" prompt="Enter a number here" sqref="E21:G21 E27 I21:K21 Q21:S21 M27 I27 M21:O21 Q27">
      <formula1>0</formula1>
      <formula2>99999999999</formula2>
    </dataValidation>
    <dataValidation type="decimal" allowBlank="1" showInputMessage="1" showErrorMessage="1" errorTitle="Invalid data" error="Enter a percentage between 0 and 100" prompt="Enter a percentage (between 0 and 100)" sqref="F22:G23 J22:K23 R22:S23 N22:O23">
      <formula1>0</formula1>
      <formula2>100</formula2>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formula1>0</formula1>
      <formula2>100</formula2>
    </dataValidation>
    <dataValidation type="list" allowBlank="1" showInputMessage="1" showErrorMessage="1" prompt="Select type of policy" sqref="S127 K127 O127">
      <formula1>policy</formula1>
    </dataValidation>
    <dataValidation type="list" allowBlank="1" showInputMessage="1" showErrorMessage="1" prompt="Select income source" sqref="Q115 Q119 Q121 Q117">
      <formula1>incomesource</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level of improvements" sqref="I87 M87 Q87">
      <formula1>effectiveness</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response level" sqref="F69 R69 N69 J69">
      <formula1>$H$155:$H$159</formula1>
    </dataValidation>
    <dataValidation type="list" allowBlank="1" showInputMessage="1" showErrorMessage="1" prompt="Select geographical scale" sqref="E69 Q69 M69 I69">
      <formula1>$D$151:$D$153</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scale" sqref="G59 S59 K59 O59">
      <formula1>$F$155:$F$158</formula1>
    </dataValidation>
    <dataValidation type="list" allowBlank="1" showInputMessage="1" showErrorMessage="1" prompt="Select scale" sqref="F127 Q59 M59 I59 E59 R38 R36 R34 R32 R30 N30 N32 N34 N36 N38 J38 J36 J34 J32 J30 F38 F36 F34 F32 F30 R127 N127 J127">
      <formula1>$D$151:$D$153</formula1>
    </dataValidation>
    <dataValidation type="list" allowBlank="1" showInputMessage="1" showErrorMessage="1" prompt="Select capacity level" sqref="G54 S54 K54 O54">
      <formula1>$F$155:$F$158</formula1>
    </dataValidation>
    <dataValidation type="list" allowBlank="1" showInputMessage="1" showErrorMessage="1" prompt="Select sector" sqref="F54 Q127 R54 R113 N113 J113 F113 R59 E127 S78:S83 P71:P76 O78:O83 L71:L76 K78:K83 H71:H76 G78:G83 D71:D76 J59 N59 I127 J54 N54 M127 F59">
      <formula1>$J$146:$J$154</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sqref="B66">
      <formula1>selectyn</formula1>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list" allowBlank="1" showInputMessage="1" showErrorMessage="1" prompt="Select type" sqref="F57:G57 P59 L59 H59 D59 R57:S57 N57:O57 J57:K57">
      <formula1>$D$147:$D$149</formula1>
    </dataValidation>
    <dataValidation type="list" allowBlank="1" showInputMessage="1" showErrorMessage="1" sqref="E78:F83 I78:J83 M78:N83 Q78:R83">
      <formula1>type1</formula1>
    </dataValidation>
    <dataValidation type="list" allowBlank="1" showInputMessage="1" showErrorMessage="1" prompt="Select level of improvements" sqref="D87:E87 P87 L87 H87">
      <formula1>$K$155:$K$159</formula1>
    </dataValidation>
    <dataValidation type="list" allowBlank="1" showInputMessage="1" showErrorMessage="1" prompt="Select type" sqref="G87 O87 S87 K87">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prompt="Select adaptation strategy" sqref="G113 S113 O113 K113">
      <formula1>$I$161:$I$177</formula1>
    </dataValidation>
    <dataValidation type="list" allowBlank="1" showInputMessage="1" showErrorMessage="1" prompt="Select integration level" sqref="D125:S125">
      <formula1>$H$143:$H$147</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error="Please select from the drop-down list" prompt="Please select from the drop-down list" sqref="C14">
      <formula1>$C$156:$C$158</formula1>
    </dataValidation>
    <dataValidation type="list" allowBlank="1" showInputMessage="1" showErrorMessage="1" error="Select from the drop-down list" prompt="Select from the drop-down list" sqref="C16">
      <formula1>$B$156:$B$159</formula1>
    </dataValidation>
    <dataValidation type="list" allowBlank="1" showInputMessage="1" showErrorMessage="1" error="Select from the drop-down list" prompt="Select from the drop-down list" sqref="C15">
      <formula1>$B$162:$B$320</formula1>
    </dataValidation>
    <dataValidation allowBlank="1" showInputMessage="1" showErrorMessage="1" prompt="Please enter your project ID" sqref="C12"/>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K27:K28 O27:O28 S27:S28">
      <formula1>$K$155:$K$159</formula1>
    </dataValidation>
  </dataValidations>
  <pageMargins left="0.7" right="0.7" top="0.75" bottom="0.75" header="0.3" footer="0.3"/>
  <pageSetup paperSize="8" scale="36" fitToHeight="0" orientation="landscape" cellComments="asDisplayed" r:id="rId10"/>
  <drawing r:id="rId1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zoomScaleNormal="179" workbookViewId="0">
      <selection activeCell="F4" sqref="F4"/>
    </sheetView>
  </sheetViews>
  <sheetFormatPr defaultColWidth="9.36328125" defaultRowHeight="14.5" x14ac:dyDescent="0.35"/>
  <cols>
    <col min="1" max="1" width="2.453125" customWidth="1"/>
    <col min="2" max="2" width="109.36328125" customWidth="1"/>
    <col min="3" max="3" width="2.453125" customWidth="1"/>
  </cols>
  <sheetData>
    <row r="1" spans="2:2" ht="15.5" thickBot="1" x14ac:dyDescent="0.4">
      <c r="B1" s="28" t="s">
        <v>241</v>
      </c>
    </row>
    <row r="2" spans="2:2" ht="273.5" thickBot="1" x14ac:dyDescent="0.4">
      <c r="B2" s="29" t="s">
        <v>242</v>
      </c>
    </row>
    <row r="3" spans="2:2" ht="15.5" thickBot="1" x14ac:dyDescent="0.4">
      <c r="B3" s="28" t="s">
        <v>243</v>
      </c>
    </row>
    <row r="4" spans="2:2" ht="247.5" thickBot="1" x14ac:dyDescent="0.4">
      <c r="B4" s="30" t="s">
        <v>244</v>
      </c>
    </row>
  </sheetData>
  <customSheetViews>
    <customSheetView guid="{8AC909A0-F6DB-4631-9371-01307E5CB295}">
      <selection activeCell="F4" sqref="F4"/>
      <pageMargins left="0.7" right="0.7" top="0.75" bottom="0.75" header="0.3" footer="0.3"/>
      <pageSetup orientation="landscape" r:id="rId1"/>
    </customSheetView>
    <customSheetView guid="{8EA75DF6-7389-4282-9E01-4F5BB431426B}">
      <selection activeCell="F4" sqref="F4"/>
      <pageMargins left="0.7" right="0.7" top="0.75" bottom="0.75" header="0.3" footer="0.3"/>
      <pageSetup orientation="landscape" r:id="rId2"/>
    </customSheetView>
    <customSheetView guid="{7177F535-5D8E-47AF-99C8-7E8866F9B1C2}">
      <selection activeCell="B2" sqref="B2"/>
      <pageMargins left="0.7" right="0.7" top="0.75" bottom="0.75" header="0.3" footer="0.3"/>
      <pageSetup orientation="landscape" r:id="rId3"/>
    </customSheetView>
    <customSheetView guid="{E058BA81-772F-4FF7-8160-F6986B293078}">
      <selection activeCell="B2" sqref="B2"/>
      <pageMargins left="0.7" right="0.7" top="0.75" bottom="0.75" header="0.3" footer="0.3"/>
      <pageSetup orientation="landscape" r:id="rId4"/>
    </customSheetView>
    <customSheetView guid="{05ECDF38-F78F-4CAF-8500-6895D78ACEB2}" scale="179" topLeftCell="A7">
      <selection activeCell="B2" sqref="B2"/>
      <pageMargins left="0.7" right="0.7" top="0.75" bottom="0.75" header="0.3" footer="0.3"/>
      <pageSetup orientation="landscape" r:id="rId5"/>
    </customSheetView>
    <customSheetView guid="{1BCE93D0-BE6B-4DA7-AFC6-24720BCF46BB}" scale="179">
      <selection activeCell="B2" sqref="B2"/>
      <pageMargins left="0.7" right="0.7" top="0.75" bottom="0.75" header="0.3" footer="0.3"/>
      <pageSetup orientation="landscape" r:id="rId6"/>
    </customSheetView>
    <customSheetView guid="{DB0F56AB-80BC-4A99-ABE2-38F1B9C6820C}" scale="179">
      <selection activeCell="B2" sqref="B2"/>
      <pageMargins left="0.7" right="0.7" top="0.75" bottom="0.75" header="0.3" footer="0.3"/>
      <pageSetup orientation="landscape" r:id="rId7"/>
    </customSheetView>
    <customSheetView guid="{2C561A51-5847-44C5-89E1-996953C3CDAC}">
      <selection activeCell="B2" sqref="B2"/>
      <pageMargins left="0.7" right="0.7" top="0.75" bottom="0.75" header="0.3" footer="0.3"/>
      <pageSetup orientation="landscape" r:id="rId8"/>
    </customSheetView>
    <customSheetView guid="{6915328C-4577-4529-87E4-CC89F584DA72}">
      <selection activeCell="F4" sqref="F4"/>
      <pageMargins left="0.7" right="0.7" top="0.75" bottom="0.75" header="0.3" footer="0.3"/>
      <pageSetup orientation="landscape" r:id="rId9"/>
    </customSheetView>
  </customSheetViews>
  <pageMargins left="0.7" right="0.7" top="0.75" bottom="0.75" header="0.3" footer="0.3"/>
  <pageSetup orientation="landscape" r:id="rId1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10</vt:i4>
      </vt:variant>
    </vt:vector>
  </HeadingPairs>
  <TitlesOfParts>
    <vt:vector size="21" baseType="lpstr">
      <vt:lpstr>Overview</vt:lpstr>
      <vt:lpstr>FinancialData</vt:lpstr>
      <vt:lpstr>Procurement 1</vt:lpstr>
      <vt:lpstr>Feuil1</vt:lpstr>
      <vt:lpstr>Procurement 2</vt:lpstr>
      <vt:lpstr>Risk Assesment</vt:lpstr>
      <vt:lpstr>Rating</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Martina Dorigo</cp:lastModifiedBy>
  <cp:lastPrinted>2012-08-08T16:02:07Z</cp:lastPrinted>
  <dcterms:created xsi:type="dcterms:W3CDTF">2010-11-30T14:15:01Z</dcterms:created>
  <dcterms:modified xsi:type="dcterms:W3CDTF">2017-12-11T17:17:48Z</dcterms:modified>
</cp:coreProperties>
</file>